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61" activeTab="3"/>
  </bookViews>
  <sheets>
    <sheet name="Parameter" sheetId="1" r:id="rId1"/>
    <sheet name="Übersicht" sheetId="2" r:id="rId2"/>
    <sheet name="Muster mit Erklärungen" sheetId="3" r:id="rId3"/>
    <sheet name="01" sheetId="4" r:id="rId4"/>
    <sheet name="02" sheetId="5" r:id="rId5"/>
    <sheet name="03" sheetId="6" r:id="rId6"/>
    <sheet name="04" sheetId="7" r:id="rId7"/>
    <sheet name="05" sheetId="8" r:id="rId8"/>
    <sheet name="06" sheetId="9" r:id="rId9"/>
    <sheet name="07" sheetId="10" r:id="rId10"/>
    <sheet name="08" sheetId="11" r:id="rId11"/>
    <sheet name="09" sheetId="12" r:id="rId12"/>
    <sheet name="10" sheetId="13" r:id="rId13"/>
    <sheet name="11" sheetId="14" r:id="rId14"/>
    <sheet name="12" sheetId="15" r:id="rId15"/>
  </sheets>
  <definedNames>
    <definedName name="_xlnm.Print_Area" localSheetId="1">'Übersicht'!$A$2:$D$41</definedName>
  </definedNames>
  <calcPr fullCalcOnLoad="1"/>
</workbook>
</file>

<file path=xl/comments1.xml><?xml version="1.0" encoding="utf-8"?>
<comments xmlns="http://schemas.openxmlformats.org/spreadsheetml/2006/main">
  <authors>
    <author>Oliver Schlupp</author>
  </authors>
  <commentList>
    <comment ref="C6" authorId="0">
      <text>
        <r>
          <rPr>
            <sz val="9"/>
            <rFont val="Tahoma"/>
            <family val="2"/>
          </rPr>
          <t>Bitte hier den 1.1. des gewünschten Jahres eingeben - also z.B. 1.1.12</t>
        </r>
      </text>
    </comment>
    <comment ref="C8" authorId="0">
      <text>
        <r>
          <rPr>
            <sz val="9"/>
            <rFont val="Tahoma"/>
            <family val="2"/>
          </rPr>
          <t>Hier die Monats-Arbeitsstunden eintragen. Bei z.B. einer 40-Stunden-Woche also 160. Bitte folgendermaßen: 16000 (ohne Doppelpunkt oder Bindestrich, aber mit den letzten beiden Nullen!)</t>
        </r>
      </text>
    </comment>
    <comment ref="C5" authorId="0">
      <text>
        <r>
          <rPr>
            <sz val="9"/>
            <rFont val="Tahoma"/>
            <family val="2"/>
          </rPr>
          <t>Hier Ihren Firmennamen eintragen</t>
        </r>
      </text>
    </comment>
    <comment ref="C7" authorId="0">
      <text>
        <r>
          <rPr>
            <sz val="9"/>
            <rFont val="Tahoma"/>
            <family val="2"/>
          </rPr>
          <t>Bitte den Namen und Vornamen des Mitarbeiters eingeben, also z.B. Mustermann, Max</t>
        </r>
      </text>
    </comment>
    <comment ref="E10" authorId="0">
      <text>
        <r>
          <rPr>
            <sz val="9"/>
            <rFont val="Tahoma"/>
            <family val="2"/>
          </rPr>
          <t>Falls Sie bereits Zuschläge ausgezahlt haben (z.B. aus dem Vormonat oder vertraglich eine entsprechende Vereinbarung haben, können Sie hier diese Werte eintragen.</t>
        </r>
      </text>
    </comment>
    <comment ref="D10" authorId="0">
      <text>
        <r>
          <rPr>
            <sz val="9"/>
            <rFont val="Tahoma"/>
            <family val="2"/>
          </rPr>
          <t>Hier den "normalen" Bruttolohn ohne weitere Zuschläge (z.B. für Fahrtkostenzuschüsse) eintragen.</t>
        </r>
      </text>
    </comment>
  </commentList>
</comments>
</file>

<file path=xl/comments3.xml><?xml version="1.0" encoding="utf-8"?>
<comments xmlns="http://schemas.openxmlformats.org/spreadsheetml/2006/main">
  <authors>
    <author>Oliver Schlupp</author>
  </authors>
  <commentList>
    <comment ref="A1" authorId="0">
      <text>
        <r>
          <rPr>
            <sz val="9"/>
            <rFont val="Tahoma"/>
            <family val="2"/>
          </rPr>
          <t xml:space="preserve">Wir automatisch aus "Übersicht" übernommen
</t>
        </r>
      </text>
    </comment>
    <comment ref="E5" authorId="0">
      <text>
        <r>
          <rPr>
            <sz val="9"/>
            <rFont val="Tahoma"/>
            <family val="2"/>
          </rPr>
          <t>wird automatisch aus "Übersicht" übernommen</t>
        </r>
      </text>
    </comment>
    <comment ref="P5" authorId="0">
      <text>
        <r>
          <rPr>
            <sz val="9"/>
            <rFont val="Tahoma"/>
            <family val="2"/>
          </rPr>
          <t>wird automatisch aus "Übersicht" übernommen</t>
        </r>
      </text>
    </comment>
    <comment ref="C13" authorId="0">
      <text>
        <r>
          <rPr>
            <sz val="9"/>
            <rFont val="Tahoma"/>
            <family val="2"/>
          </rPr>
          <t>In diese Felder die jeweiligen Zeiten eingeben. Bei 9:00 Uhr z.B. in der Form: 900 oder bei 23:30 Uhr einfach 2330 (ohne Doppelpunkt oder Bindestrich)</t>
        </r>
      </text>
    </comment>
    <comment ref="I13" authorId="0">
      <text>
        <r>
          <rPr>
            <sz val="9"/>
            <rFont val="Tahoma"/>
            <family val="2"/>
          </rPr>
          <t>In diesem Bereich müssen Sie manuell an der entsprechenden Stelle die relevanten Stunden eintragen. Achten Sie hierbei auf die Hinweise unter "Parameter" über die erlaubten Kombinationen an einem Tag!</t>
        </r>
      </text>
    </comment>
    <comment ref="O9" authorId="0">
      <text>
        <r>
          <rPr>
            <sz val="9"/>
            <rFont val="Tahoma"/>
            <family val="2"/>
          </rPr>
          <t>Alles auf dieser rechten Seite der Tabelle wird automatisch eingetragen!</t>
        </r>
      </text>
    </comment>
    <comment ref="B13" authorId="0">
      <text>
        <r>
          <rPr>
            <sz val="9"/>
            <rFont val="Tahoma"/>
            <family val="2"/>
          </rPr>
          <t xml:space="preserve">Wird automatisch angepasst, entsprechend des angegebenen Monats - </t>
        </r>
        <r>
          <rPr>
            <b/>
            <sz val="9"/>
            <rFont val="Tahoma"/>
            <family val="2"/>
          </rPr>
          <t>Leider wird aber immer bis zum 31. gerechnet, auch wenn der Monat nur 30 oder gar 28 Tage hat. Diese letzten Zeilen einfach leer lassen!!!</t>
        </r>
      </text>
    </comment>
  </commentList>
</comments>
</file>

<file path=xl/sharedStrings.xml><?xml version="1.0" encoding="utf-8"?>
<sst xmlns="http://schemas.openxmlformats.org/spreadsheetml/2006/main" count="770" uniqueCount="94">
  <si>
    <t>Tag</t>
  </si>
  <si>
    <t>Gesamt</t>
  </si>
  <si>
    <t>Nacht</t>
  </si>
  <si>
    <t>Sonntag</t>
  </si>
  <si>
    <t>Feiertag</t>
  </si>
  <si>
    <t>von</t>
  </si>
  <si>
    <t>bis</t>
  </si>
  <si>
    <t>Summe</t>
  </si>
  <si>
    <t>Ermittlung Stundenlohn</t>
  </si>
  <si>
    <t>Lohn</t>
  </si>
  <si>
    <t>Nachstunden 1</t>
  </si>
  <si>
    <t>20:00 - 06:00</t>
  </si>
  <si>
    <t>= Stundenlohn</t>
  </si>
  <si>
    <t>x Stundenlohn</t>
  </si>
  <si>
    <t>Nachstunden 2</t>
  </si>
  <si>
    <t>00:00 - 04:00</t>
  </si>
  <si>
    <t>(wenn vor 00:00 aufgenommen)</t>
  </si>
  <si>
    <t>Zuschläge gesamt</t>
  </si>
  <si>
    <t>Sonntagsstunden</t>
  </si>
  <si>
    <t>= Nachtzuschlag 1</t>
  </si>
  <si>
    <t>= Nachtzuschlag 2</t>
  </si>
  <si>
    <t>= Sonntagszuschlag</t>
  </si>
  <si>
    <t>davon ausgezahlt</t>
  </si>
  <si>
    <t>= zuviel/zuwenig gezahlt</t>
  </si>
  <si>
    <t>morgens</t>
  </si>
  <si>
    <t>abends</t>
  </si>
  <si>
    <t>Stunden lt. Vertrag</t>
  </si>
  <si>
    <t>Tagesübersicht Arbeitszeiten</t>
  </si>
  <si>
    <t>Berechnung der Zuschläge</t>
  </si>
  <si>
    <t>Feiertagsstunden 1</t>
  </si>
  <si>
    <t>= Feiertagszuschlag 1</t>
  </si>
  <si>
    <t>Feiertagsstunden 2</t>
  </si>
  <si>
    <t>= Feiertagszuschlag 2</t>
  </si>
  <si>
    <t>24.12. ab 14:00 Uhr</t>
  </si>
  <si>
    <t>25.12./26.12/01.05.</t>
  </si>
  <si>
    <t>Feiertag normal</t>
  </si>
  <si>
    <t>31.12. ab 14 Uhr</t>
  </si>
  <si>
    <t>Unterschrift</t>
  </si>
  <si>
    <t>Nachtarbeitsstunden</t>
  </si>
  <si>
    <t>Sonntagsarbeit</t>
  </si>
  <si>
    <t>Feiertagssarbeit</t>
  </si>
  <si>
    <t>Mitarbeiter</t>
  </si>
  <si>
    <t>Monat</t>
  </si>
  <si>
    <t>Sonntag 00:00 - 24:00</t>
  </si>
  <si>
    <t>ausgezahlt</t>
  </si>
  <si>
    <t>Name des Mitarbeiters</t>
  </si>
  <si>
    <t>Zeitraum</t>
  </si>
  <si>
    <t>Bitte beachten Sie die Feldkommentare (erkennbar an einer roten Ecke jeweils oben rechts)</t>
  </si>
  <si>
    <t>Lohn Brutto</t>
  </si>
  <si>
    <t>Name</t>
  </si>
  <si>
    <t>Arbeitszeit in Stunden laut Vertrag (Monatswert)</t>
  </si>
  <si>
    <t>Firmenname</t>
  </si>
  <si>
    <t>Hier tragen Sie alle Parameter für die nachfolgenden Tabellen und Listen ein</t>
  </si>
  <si>
    <t>Arbeitsstunden im Monat (lt. Vertrag)</t>
  </si>
  <si>
    <t>Jahr</t>
  </si>
  <si>
    <t>Bruttolohn und Zuschläge</t>
  </si>
  <si>
    <t>Zuschlag</t>
  </si>
  <si>
    <t>Nachfolgende Parameter nur bei gesetzlichen Änderungen bearbeiten!!!</t>
  </si>
  <si>
    <t>Nachtarbeit 1</t>
  </si>
  <si>
    <t>Dies ist die "normale" Nachtarbeit in der Zeit von 20:00 Uhr bis 06:00 Uhr</t>
  </si>
  <si>
    <t>Nachtarbeit 2</t>
  </si>
  <si>
    <t>Dies ist Nachtarbeit zwischen 0:00 Uhr und 04:00 Uhr, wenn die Arbeit vor 0:00 Uhr aufgenommen wurde</t>
  </si>
  <si>
    <t>Feiertagsarbeit 1</t>
  </si>
  <si>
    <t>Feiertagsarbeit 2</t>
  </si>
  <si>
    <t>Zuschlag für Arbeit an einem "normalen" Sonntag zwischen 0:00 Uhr und 24:00 Uhr oder auch wenn die Arbeit vor 0:00 Uhr an einem Sonntag begonnen wurde dann bis 04:00 Uhr am Montagmorgen</t>
  </si>
  <si>
    <t>Für Arbeit an gesetzlichen Feiertagen, sowie dem 31.12. ab 14 Uhr oder auch wenn die Arbeit vor 0:00 Uhr an einem gesetzlichen Feiertag begonnen wurde dann bis 04:00 Uhr am Folgemorgen</t>
  </si>
  <si>
    <t>Für Arbeit an besonderen Feiertagen, nämlich dem 24.12. ab 14 Uhr / 25.12. / 26.12. und 01.05 oder auch wenn die Arbeit vor 0:00 Uhr an einem besonderen Feiertag begonnen wurde dann bis 04:00 Uhr am Folgemorgen</t>
  </si>
  <si>
    <t>Weitere Hinweise</t>
  </si>
  <si>
    <t xml:space="preserve">Grundlohn ist der laufende Arbeitslohn, der dem Arbeitnehmer bei der für ihn maßgebenden regelmäßigen Arbeitszeit für den jeweiligen Lohnzahlungszeitraum zusteht; er ist in einen Stundenlohn umzurechnen und mit höchstens 50 Euro anzusetzen. Die Steuerbefreiung nach § 3b EStG setzt die Zahlung des Zuschlags neben dem laufenden Grundlohn voraus. 
</t>
  </si>
  <si>
    <t>über-/unterzahlt</t>
  </si>
  <si>
    <t>Bitte beachten Sie auch unbedingt die Hinweise bei Parameter und die jeweils aktuellen gesetzlichen Bestimmungen!</t>
  </si>
  <si>
    <r>
      <t xml:space="preserve">Die </t>
    </r>
    <r>
      <rPr>
        <b/>
        <sz val="11"/>
        <color indexed="9"/>
        <rFont val="Calibri"/>
        <family val="2"/>
      </rPr>
      <t>Kumulierung</t>
    </r>
    <r>
      <rPr>
        <sz val="11"/>
        <color indexed="9"/>
        <rFont val="Calibri"/>
        <family val="2"/>
      </rPr>
      <t xml:space="preserve"> von Zuschlägen für die Nachtarbeit mit denen für Sonn- und Feiertagsarbeit ist dabei zulässig, nicht hingegen die Kumulierung von Zuschlägen für die Sonntagsarbeit mit denen für die Feiertagsarbeit!
Beispiel: Ein Arbeitnehmer beginnt seine Schicht am Sonntag, 26. Dezember, um 22.00 Uhr und beendet sie am 27. Dezember um 8.00 Uhr. Steuerfreie Zuschläge sind bis zu folgenden Sätzen möglich: 175 % für die Arbeit am 26. Dezember in der Zeit von 22 bis 24 Uhr (150 % für Feiertagsarbeit und 25 % für Nachtarbeit) / 190 % für die Arbeit am 27. Dezember in der Zeit von 0 bis 4 Uhr (150 % für Feiertagsarbeit und 40 % Nachtzuschlag) / 25 % für die Arbeit am 27. Dezember in der Zeit von 4 bis 6 Uhr und 0 % für die Arbeit am 27. Dezember zwischen 6 und 8 Uhr.
</t>
    </r>
  </si>
  <si>
    <t>(jeweils in die grau unterlegten Felder )</t>
  </si>
  <si>
    <t>Nachweis über tatsächlich geleistete Arbeitsstunden (Steuerbefreiung gemäß §3b EStG)</t>
  </si>
  <si>
    <t>Mustermann, Max</t>
  </si>
  <si>
    <t>Hat der Mitarbeiter erst später</t>
  </si>
  <si>
    <t xml:space="preserve">im Jahr begonnen, geben Sie bitte </t>
  </si>
  <si>
    <t>oben dennoch das Gesamtjahr an.</t>
  </si>
  <si>
    <t>In der nebenstehenden Tabelle lassen</t>
  </si>
  <si>
    <t xml:space="preserve">Sie einfach die Werte für Lohn und </t>
  </si>
  <si>
    <t>Zuschlag für die Monate weg, indenen</t>
  </si>
  <si>
    <t xml:space="preserve">der Mitarbeiter nicht bei Ihnen </t>
  </si>
  <si>
    <t>beschäftigt war.</t>
  </si>
  <si>
    <t>Legen Sie sich am besten zunächst</t>
  </si>
  <si>
    <t xml:space="preserve">eine Jahresvorlage für das laufende </t>
  </si>
  <si>
    <t>Jahr mit allen Feiertagen an. Erst dann</t>
  </si>
  <si>
    <t>legen Sie Einzeldateien für jeden MA</t>
  </si>
  <si>
    <t>an.</t>
  </si>
  <si>
    <t>Am Ende drucken Sie zunächst</t>
  </si>
  <si>
    <t>nur diese Übersicht aus. Nur wenn</t>
  </si>
  <si>
    <t>die Prüfer die Details sehen wollen,</t>
  </si>
  <si>
    <t>brauchen Sie die einzelnen Monate</t>
  </si>
  <si>
    <t>zu drucken</t>
  </si>
  <si>
    <t>Hinweise weiter unten beachten!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</si>
</sst>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m\ yyyy"/>
    <numFmt numFmtId="166" formatCode="00"/>
    <numFmt numFmtId="167" formatCode="ddd"/>
    <numFmt numFmtId="168" formatCode="mmm\ yyyy"/>
    <numFmt numFmtId="169" formatCode="h:mm;@"/>
    <numFmt numFmtId="170" formatCode="00\-00"/>
    <numFmt numFmtId="171" formatCode="[$-407]mmmm\ yyyy;@"/>
    <numFmt numFmtId="172" formatCode="dd;@"/>
    <numFmt numFmtId="173" formatCode="[$-407]mmmm\ yy;@"/>
    <numFmt numFmtId="174" formatCode="[$-407]mmm/\ yy;@"/>
    <numFmt numFmtId="175" formatCode="yyyy"/>
    <numFmt numFmtId="176" formatCode="[$-407]d/\ mmmm\ yyyy;@"/>
    <numFmt numFmtId="177" formatCode="[$-407]d/\ mmm/\ yy;@"/>
    <numFmt numFmtId="178" formatCode="dd/mm/yy;@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yyyy;@"/>
    <numFmt numFmtId="184" formatCode="dd/mm\ yyyy;@"/>
    <numFmt numFmtId="185" formatCode="dd/mm/yyyy;@"/>
  </numFmts>
  <fonts count="67">
    <font>
      <sz val="10"/>
      <name val="Arial"/>
      <family val="0"/>
    </font>
    <font>
      <sz val="8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7"/>
      <name val="Calibri"/>
      <family val="2"/>
    </font>
    <font>
      <b/>
      <sz val="12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1"/>
      <name val="Calibri"/>
      <family val="2"/>
    </font>
    <font>
      <sz val="16"/>
      <color indexed="10"/>
      <name val="Calibri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96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6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79">
    <xf numFmtId="0" fontId="0" fillId="0" borderId="0" xfId="0" applyAlignment="1">
      <alignment/>
    </xf>
    <xf numFmtId="166" fontId="21" fillId="0" borderId="10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166" fontId="23" fillId="0" borderId="13" xfId="0" applyNumberFormat="1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65" fontId="21" fillId="0" borderId="16" xfId="0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165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16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69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72" fontId="27" fillId="0" borderId="19" xfId="0" applyNumberFormat="1" applyFont="1" applyBorder="1" applyAlignment="1">
      <alignment horizontal="center" vertical="center"/>
    </xf>
    <xf numFmtId="167" fontId="27" fillId="0" borderId="19" xfId="0" applyNumberFormat="1" applyFont="1" applyBorder="1" applyAlignment="1">
      <alignment horizontal="center" vertical="center"/>
    </xf>
    <xf numFmtId="170" fontId="27" fillId="0" borderId="19" xfId="0" applyNumberFormat="1" applyFont="1" applyBorder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49" fontId="22" fillId="0" borderId="11" xfId="0" applyNumberFormat="1" applyFont="1" applyBorder="1" applyAlignment="1">
      <alignment vertical="center"/>
    </xf>
    <xf numFmtId="170" fontId="22" fillId="0" borderId="11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9" fillId="0" borderId="20" xfId="0" applyFont="1" applyBorder="1" applyAlignment="1">
      <alignment vertical="center"/>
    </xf>
    <xf numFmtId="166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0" fontId="27" fillId="0" borderId="0" xfId="0" applyNumberFormat="1" applyFont="1" applyFill="1" applyAlignment="1">
      <alignment horizontal="center" vertical="center"/>
    </xf>
    <xf numFmtId="166" fontId="60" fillId="33" borderId="0" xfId="0" applyNumberFormat="1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31" fillId="0" borderId="18" xfId="0" applyFont="1" applyBorder="1" applyAlignment="1" applyProtection="1">
      <alignment horizontal="right"/>
      <protection/>
    </xf>
    <xf numFmtId="0" fontId="31" fillId="0" borderId="0" xfId="0" applyFont="1" applyAlignment="1">
      <alignment/>
    </xf>
    <xf numFmtId="0" fontId="31" fillId="0" borderId="0" xfId="0" applyFont="1" applyAlignment="1" applyProtection="1">
      <alignment horizontal="right"/>
      <protection/>
    </xf>
    <xf numFmtId="166" fontId="26" fillId="0" borderId="0" xfId="0" applyNumberFormat="1" applyFont="1" applyAlignment="1" applyProtection="1">
      <alignment horizontal="left" vertical="center"/>
      <protection/>
    </xf>
    <xf numFmtId="0" fontId="25" fillId="0" borderId="19" xfId="0" applyFont="1" applyBorder="1" applyAlignment="1" applyProtection="1">
      <alignment horizontal="left"/>
      <protection/>
    </xf>
    <xf numFmtId="0" fontId="31" fillId="0" borderId="0" xfId="0" applyFont="1" applyAlignment="1">
      <alignment horizontal="left"/>
    </xf>
    <xf numFmtId="0" fontId="25" fillId="0" borderId="22" xfId="0" applyFont="1" applyBorder="1" applyAlignment="1" applyProtection="1">
      <alignment horizontal="left"/>
      <protection/>
    </xf>
    <xf numFmtId="0" fontId="25" fillId="0" borderId="16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" fontId="31" fillId="0" borderId="19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32" fillId="0" borderId="19" xfId="0" applyFont="1" applyBorder="1" applyAlignment="1">
      <alignment/>
    </xf>
    <xf numFmtId="4" fontId="32" fillId="0" borderId="19" xfId="0" applyNumberFormat="1" applyFont="1" applyBorder="1" applyAlignment="1">
      <alignment horizontal="right"/>
    </xf>
    <xf numFmtId="0" fontId="21" fillId="34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170" fontId="31" fillId="0" borderId="0" xfId="0" applyNumberFormat="1" applyFont="1" applyFill="1" applyBorder="1" applyAlignment="1" applyProtection="1">
      <alignment vertical="center"/>
      <protection/>
    </xf>
    <xf numFmtId="0" fontId="32" fillId="0" borderId="19" xfId="0" applyFont="1" applyBorder="1" applyAlignment="1">
      <alignment horizontal="right" vertical="center"/>
    </xf>
    <xf numFmtId="4" fontId="31" fillId="35" borderId="19" xfId="0" applyNumberFormat="1" applyFont="1" applyFill="1" applyBorder="1" applyAlignment="1" applyProtection="1">
      <alignment vertical="center"/>
      <protection locked="0"/>
    </xf>
    <xf numFmtId="0" fontId="61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9" fontId="31" fillId="35" borderId="2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166" fontId="27" fillId="36" borderId="16" xfId="0" applyNumberFormat="1" applyFont="1" applyFill="1" applyBorder="1" applyAlignment="1">
      <alignment horizontal="left" vertical="center"/>
    </xf>
    <xf numFmtId="0" fontId="27" fillId="36" borderId="17" xfId="0" applyFont="1" applyFill="1" applyBorder="1" applyAlignment="1">
      <alignment horizontal="center" vertical="center"/>
    </xf>
    <xf numFmtId="170" fontId="27" fillId="36" borderId="17" xfId="0" applyNumberFormat="1" applyFont="1" applyFill="1" applyBorder="1" applyAlignment="1">
      <alignment horizontal="center" vertical="center"/>
    </xf>
    <xf numFmtId="170" fontId="27" fillId="36" borderId="18" xfId="0" applyNumberFormat="1" applyFont="1" applyFill="1" applyBorder="1" applyAlignment="1">
      <alignment horizontal="center" vertical="center"/>
    </xf>
    <xf numFmtId="170" fontId="27" fillId="36" borderId="19" xfId="0" applyNumberFormat="1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/>
    </xf>
    <xf numFmtId="0" fontId="26" fillId="36" borderId="11" xfId="0" applyFont="1" applyFill="1" applyBorder="1" applyAlignment="1">
      <alignment vertical="center"/>
    </xf>
    <xf numFmtId="0" fontId="22" fillId="36" borderId="11" xfId="0" applyFont="1" applyFill="1" applyBorder="1" applyAlignment="1">
      <alignment vertical="center"/>
    </xf>
    <xf numFmtId="4" fontId="26" fillId="36" borderId="12" xfId="0" applyNumberFormat="1" applyFont="1" applyFill="1" applyBorder="1" applyAlignment="1">
      <alignment vertical="center"/>
    </xf>
    <xf numFmtId="0" fontId="22" fillId="36" borderId="20" xfId="0" applyFont="1" applyFill="1" applyBorder="1" applyAlignment="1">
      <alignment vertical="center"/>
    </xf>
    <xf numFmtId="0" fontId="22" fillId="36" borderId="0" xfId="0" applyFont="1" applyFill="1" applyBorder="1" applyAlignment="1">
      <alignment vertical="center"/>
    </xf>
    <xf numFmtId="4" fontId="22" fillId="36" borderId="21" xfId="0" applyNumberFormat="1" applyFont="1" applyFill="1" applyBorder="1" applyAlignment="1">
      <alignment vertical="center"/>
    </xf>
    <xf numFmtId="0" fontId="22" fillId="36" borderId="21" xfId="0" applyFont="1" applyFill="1" applyBorder="1" applyAlignment="1">
      <alignment vertical="center"/>
    </xf>
    <xf numFmtId="49" fontId="22" fillId="36" borderId="13" xfId="0" applyNumberFormat="1" applyFont="1" applyFill="1" applyBorder="1" applyAlignment="1">
      <alignment vertical="center"/>
    </xf>
    <xf numFmtId="0" fontId="22" fillId="36" borderId="14" xfId="0" applyFont="1" applyFill="1" applyBorder="1" applyAlignment="1">
      <alignment vertical="center"/>
    </xf>
    <xf numFmtId="4" fontId="26" fillId="36" borderId="15" xfId="0" applyNumberFormat="1" applyFont="1" applyFill="1" applyBorder="1" applyAlignment="1">
      <alignment vertical="center"/>
    </xf>
    <xf numFmtId="0" fontId="27" fillId="36" borderId="22" xfId="0" applyFont="1" applyFill="1" applyBorder="1" applyAlignment="1">
      <alignment horizontal="center" vertical="center"/>
    </xf>
    <xf numFmtId="166" fontId="27" fillId="36" borderId="20" xfId="0" applyNumberFormat="1" applyFont="1" applyFill="1" applyBorder="1" applyAlignment="1">
      <alignment horizontal="center" vertical="center"/>
    </xf>
    <xf numFmtId="166" fontId="27" fillId="36" borderId="21" xfId="0" applyNumberFormat="1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27" fillId="36" borderId="21" xfId="0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166" fontId="22" fillId="36" borderId="13" xfId="0" applyNumberFormat="1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9" fontId="22" fillId="36" borderId="24" xfId="0" applyNumberFormat="1" applyFont="1" applyFill="1" applyBorder="1" applyAlignment="1">
      <alignment horizontal="center" vertical="center"/>
    </xf>
    <xf numFmtId="49" fontId="22" fillId="36" borderId="11" xfId="0" applyNumberFormat="1" applyFont="1" applyFill="1" applyBorder="1" applyAlignment="1">
      <alignment vertical="center"/>
    </xf>
    <xf numFmtId="4" fontId="22" fillId="36" borderId="11" xfId="0" applyNumberFormat="1" applyFont="1" applyFill="1" applyBorder="1" applyAlignment="1">
      <alignment vertical="center"/>
    </xf>
    <xf numFmtId="0" fontId="22" fillId="36" borderId="12" xfId="0" applyFont="1" applyFill="1" applyBorder="1" applyAlignment="1">
      <alignment vertical="center"/>
    </xf>
    <xf numFmtId="49" fontId="22" fillId="36" borderId="0" xfId="0" applyNumberFormat="1" applyFont="1" applyFill="1" applyBorder="1" applyAlignment="1">
      <alignment vertical="center"/>
    </xf>
    <xf numFmtId="170" fontId="22" fillId="36" borderId="0" xfId="0" applyNumberFormat="1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49" fontId="22" fillId="36" borderId="14" xfId="0" applyNumberFormat="1" applyFont="1" applyFill="1" applyBorder="1" applyAlignment="1">
      <alignment vertical="center"/>
    </xf>
    <xf numFmtId="0" fontId="21" fillId="36" borderId="19" xfId="0" applyFont="1" applyFill="1" applyBorder="1" applyAlignment="1">
      <alignment vertical="center"/>
    </xf>
    <xf numFmtId="0" fontId="21" fillId="36" borderId="16" xfId="0" applyFont="1" applyFill="1" applyBorder="1" applyAlignment="1">
      <alignment vertical="center"/>
    </xf>
    <xf numFmtId="165" fontId="21" fillId="36" borderId="17" xfId="0" applyNumberFormat="1" applyFont="1" applyFill="1" applyBorder="1" applyAlignment="1">
      <alignment vertical="center"/>
    </xf>
    <xf numFmtId="0" fontId="24" fillId="36" borderId="18" xfId="0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36" borderId="15" xfId="0" applyFont="1" applyFill="1" applyBorder="1" applyAlignment="1">
      <alignment horizontal="right" vertical="center"/>
    </xf>
    <xf numFmtId="9" fontId="22" fillId="0" borderId="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4" fontId="31" fillId="0" borderId="0" xfId="0" applyNumberFormat="1" applyFont="1" applyAlignment="1">
      <alignment/>
    </xf>
    <xf numFmtId="171" fontId="31" fillId="0" borderId="19" xfId="0" applyNumberFormat="1" applyFont="1" applyBorder="1" applyAlignment="1">
      <alignment horizontal="left"/>
    </xf>
    <xf numFmtId="0" fontId="31" fillId="0" borderId="16" xfId="0" applyFont="1" applyBorder="1" applyAlignment="1" applyProtection="1">
      <alignment/>
      <protection/>
    </xf>
    <xf numFmtId="0" fontId="31" fillId="0" borderId="17" xfId="0" applyFont="1" applyBorder="1" applyAlignment="1" applyProtection="1">
      <alignment horizontal="left"/>
      <protection/>
    </xf>
    <xf numFmtId="0" fontId="31" fillId="0" borderId="18" xfId="0" applyFont="1" applyBorder="1" applyAlignment="1" applyProtection="1">
      <alignment horizontal="left"/>
      <protection/>
    </xf>
    <xf numFmtId="14" fontId="31" fillId="0" borderId="10" xfId="0" applyNumberFormat="1" applyFont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center"/>
      <protection/>
    </xf>
    <xf numFmtId="14" fontId="31" fillId="0" borderId="18" xfId="0" applyNumberFormat="1" applyFont="1" applyBorder="1" applyAlignment="1" applyProtection="1">
      <alignment horizontal="right"/>
      <protection/>
    </xf>
    <xf numFmtId="170" fontId="31" fillId="0" borderId="19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170" fontId="27" fillId="0" borderId="19" xfId="0" applyNumberFormat="1" applyFont="1" applyBorder="1" applyAlignment="1" applyProtection="1">
      <alignment horizontal="center" vertical="center"/>
      <protection locked="0"/>
    </xf>
    <xf numFmtId="166" fontId="21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44" fillId="33" borderId="0" xfId="0" applyFont="1" applyFill="1" applyAlignment="1">
      <alignment vertical="top" wrapText="1"/>
    </xf>
    <xf numFmtId="0" fontId="31" fillId="0" borderId="0" xfId="0" applyFont="1" applyFill="1" applyAlignment="1">
      <alignment vertical="center"/>
    </xf>
    <xf numFmtId="0" fontId="63" fillId="34" borderId="0" xfId="0" applyFont="1" applyFill="1" applyAlignment="1">
      <alignment vertical="center"/>
    </xf>
    <xf numFmtId="0" fontId="31" fillId="33" borderId="17" xfId="0" applyFont="1" applyFill="1" applyBorder="1" applyAlignment="1">
      <alignment vertical="center"/>
    </xf>
    <xf numFmtId="0" fontId="64" fillId="33" borderId="18" xfId="0" applyFont="1" applyFill="1" applyBorder="1" applyAlignment="1">
      <alignment vertical="center"/>
    </xf>
    <xf numFmtId="0" fontId="63" fillId="33" borderId="16" xfId="0" applyFont="1" applyFill="1" applyBorder="1" applyAlignment="1">
      <alignment vertical="center"/>
    </xf>
    <xf numFmtId="166" fontId="32" fillId="0" borderId="10" xfId="0" applyNumberFormat="1" applyFont="1" applyBorder="1" applyAlignment="1" applyProtection="1">
      <alignment horizontal="left" vertical="center"/>
      <protection/>
    </xf>
    <xf numFmtId="0" fontId="31" fillId="0" borderId="11" xfId="0" applyFont="1" applyBorder="1" applyAlignment="1" applyProtection="1">
      <alignment horizontal="right"/>
      <protection/>
    </xf>
    <xf numFmtId="0" fontId="31" fillId="0" borderId="12" xfId="0" applyFont="1" applyBorder="1" applyAlignment="1" applyProtection="1">
      <alignment horizontal="right"/>
      <protection/>
    </xf>
    <xf numFmtId="166" fontId="37" fillId="0" borderId="13" xfId="0" applyNumberFormat="1" applyFont="1" applyBorder="1" applyAlignment="1" applyProtection="1">
      <alignment horizontal="left" vertical="center"/>
      <protection/>
    </xf>
    <xf numFmtId="0" fontId="31" fillId="0" borderId="14" xfId="0" applyFont="1" applyBorder="1" applyAlignment="1" applyProtection="1">
      <alignment horizontal="right"/>
      <protection/>
    </xf>
    <xf numFmtId="0" fontId="31" fillId="0" borderId="15" xfId="0" applyFont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0" fontId="60" fillId="33" borderId="0" xfId="0" applyFont="1" applyFill="1" applyAlignment="1">
      <alignment vertical="center"/>
    </xf>
    <xf numFmtId="0" fontId="60" fillId="34" borderId="0" xfId="0" applyFont="1" applyFill="1" applyAlignment="1">
      <alignment vertical="center"/>
    </xf>
    <xf numFmtId="0" fontId="64" fillId="34" borderId="0" xfId="0" applyFont="1" applyFill="1" applyAlignment="1">
      <alignment vertical="center"/>
    </xf>
    <xf numFmtId="0" fontId="44" fillId="33" borderId="19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Alignment="1">
      <alignment horizontal="left" vertical="top" wrapText="1"/>
    </xf>
    <xf numFmtId="0" fontId="32" fillId="0" borderId="16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171" fontId="31" fillId="0" borderId="19" xfId="0" applyNumberFormat="1" applyFont="1" applyBorder="1" applyAlignment="1">
      <alignment horizontal="left"/>
    </xf>
    <xf numFmtId="0" fontId="31" fillId="35" borderId="19" xfId="0" applyFont="1" applyFill="1" applyBorder="1" applyAlignment="1" applyProtection="1">
      <alignment horizontal="left" vertical="center"/>
      <protection locked="0"/>
    </xf>
    <xf numFmtId="185" fontId="31" fillId="35" borderId="19" xfId="0" applyNumberFormat="1" applyFont="1" applyFill="1" applyBorder="1" applyAlignment="1" applyProtection="1">
      <alignment horizontal="left" vertical="center"/>
      <protection locked="0"/>
    </xf>
    <xf numFmtId="170" fontId="31" fillId="35" borderId="19" xfId="0" applyNumberFormat="1" applyFont="1" applyFill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4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right" vertical="center" wrapText="1"/>
      <protection/>
    </xf>
    <xf numFmtId="0" fontId="25" fillId="0" borderId="24" xfId="0" applyFont="1" applyBorder="1" applyAlignment="1" applyProtection="1">
      <alignment horizontal="right" vertical="center" wrapText="1"/>
      <protection/>
    </xf>
    <xf numFmtId="171" fontId="21" fillId="0" borderId="16" xfId="0" applyNumberFormat="1" applyFont="1" applyBorder="1" applyAlignment="1">
      <alignment horizontal="right" vertical="center"/>
    </xf>
    <xf numFmtId="171" fontId="22" fillId="0" borderId="17" xfId="0" applyNumberFormat="1" applyFont="1" applyBorder="1" applyAlignment="1">
      <alignment vertical="center"/>
    </xf>
    <xf numFmtId="171" fontId="22" fillId="0" borderId="18" xfId="0" applyNumberFormat="1" applyFont="1" applyBorder="1" applyAlignment="1">
      <alignment vertical="center"/>
    </xf>
    <xf numFmtId="166" fontId="27" fillId="36" borderId="10" xfId="0" applyNumberFormat="1" applyFont="1" applyFill="1" applyBorder="1" applyAlignment="1">
      <alignment horizontal="center" vertical="center"/>
    </xf>
    <xf numFmtId="166" fontId="27" fillId="36" borderId="12" xfId="0" applyNumberFormat="1" applyFont="1" applyFill="1" applyBorder="1" applyAlignment="1">
      <alignment horizontal="center" vertical="center"/>
    </xf>
    <xf numFmtId="169" fontId="22" fillId="36" borderId="13" xfId="0" applyNumberFormat="1" applyFont="1" applyFill="1" applyBorder="1" applyAlignment="1">
      <alignment horizontal="center" vertical="center"/>
    </xf>
    <xf numFmtId="169" fontId="22" fillId="36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75"/>
          <c:w val="0.98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Übersicht!$B$8</c:f>
              <c:strCache>
                <c:ptCount val="1"/>
                <c:pt idx="0">
                  <c:v>Zuschläge gesamt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Übersicht!$A$9:$A$21</c:f>
              <c:strCache/>
            </c:strRef>
          </c:cat>
          <c:val>
            <c:numRef>
              <c:f>Übersicht!$B$9:$B$21</c:f>
              <c:numCache/>
            </c:numRef>
          </c:val>
        </c:ser>
        <c:ser>
          <c:idx val="1"/>
          <c:order val="1"/>
          <c:tx>
            <c:strRef>
              <c:f>Übersicht!$C$8</c:f>
              <c:strCache>
                <c:ptCount val="1"/>
                <c:pt idx="0">
                  <c:v>ausgezahlt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Übersicht!$A$9:$A$21</c:f>
              <c:strCache/>
            </c:strRef>
          </c:cat>
          <c:val>
            <c:numRef>
              <c:f>Übersicht!$C$9:$C$21</c:f>
              <c:numCache/>
            </c:numRef>
          </c:val>
        </c:ser>
        <c:ser>
          <c:idx val="2"/>
          <c:order val="2"/>
          <c:tx>
            <c:strRef>
              <c:f>Übersicht!$D$8</c:f>
              <c:strCache>
                <c:ptCount val="1"/>
                <c:pt idx="0">
                  <c:v>über-/unterzahlt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Übersicht!$A$9:$A$21</c:f>
              <c:strCache/>
            </c:strRef>
          </c:cat>
          <c:val>
            <c:numRef>
              <c:f>Übersicht!$D$9:$D$21</c:f>
              <c:numCache/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[$-407]mmm/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  <c:max val="30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04075"/>
          <c:w val="0.226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4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5800725"/>
        <a:ext cx="52578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14</xdr:row>
      <xdr:rowOff>66675</xdr:rowOff>
    </xdr:from>
    <xdr:to>
      <xdr:col>12</xdr:col>
      <xdr:colOff>304800</xdr:colOff>
      <xdr:row>27</xdr:row>
      <xdr:rowOff>152400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047750" y="2171700"/>
          <a:ext cx="3876675" cy="2190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808080"/>
              </a:solidFill>
            </a:rPr>
            <a:t>Muster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GridLines="0" zoomScalePageLayoutView="0" workbookViewId="0" topLeftCell="A13">
      <selection activeCell="E11" sqref="E11"/>
    </sheetView>
  </sheetViews>
  <sheetFormatPr defaultColWidth="11.421875" defaultRowHeight="12.75"/>
  <cols>
    <col min="1" max="1" width="2.28125" style="68" customWidth="1"/>
    <col min="2" max="2" width="54.421875" style="68" customWidth="1"/>
    <col min="3" max="3" width="22.7109375" style="68" customWidth="1"/>
    <col min="4" max="5" width="16.28125" style="68" customWidth="1"/>
    <col min="6" max="6" width="1.421875" style="68" customWidth="1"/>
    <col min="7" max="7" width="38.28125" style="68" customWidth="1"/>
    <col min="8" max="10" width="11.421875" style="68" customWidth="1"/>
    <col min="11" max="11" width="21.8515625" style="68" customWidth="1"/>
    <col min="12" max="16384" width="11.421875" style="68" customWidth="1"/>
  </cols>
  <sheetData>
    <row r="1" ht="12" customHeight="1"/>
    <row r="2" spans="2:7" ht="21">
      <c r="B2" s="146" t="s">
        <v>52</v>
      </c>
      <c r="C2" s="67"/>
      <c r="D2" s="67"/>
      <c r="E2" s="67"/>
      <c r="G2" s="158" t="s">
        <v>83</v>
      </c>
    </row>
    <row r="3" spans="2:7" ht="21">
      <c r="B3" s="146" t="s">
        <v>72</v>
      </c>
      <c r="C3" s="67"/>
      <c r="D3" s="67"/>
      <c r="E3" s="67"/>
      <c r="G3" s="158" t="s">
        <v>84</v>
      </c>
    </row>
    <row r="4" ht="4.5" customHeight="1">
      <c r="G4" s="159"/>
    </row>
    <row r="5" spans="2:7" ht="25.5" customHeight="1">
      <c r="B5" s="69" t="s">
        <v>51</v>
      </c>
      <c r="C5" s="165" t="s">
        <v>51</v>
      </c>
      <c r="D5" s="165"/>
      <c r="E5" s="165"/>
      <c r="G5" s="158" t="s">
        <v>85</v>
      </c>
    </row>
    <row r="6" spans="2:7" ht="25.5" customHeight="1">
      <c r="B6" s="69" t="s">
        <v>54</v>
      </c>
      <c r="C6" s="166">
        <v>41275</v>
      </c>
      <c r="D6" s="166"/>
      <c r="E6" s="166"/>
      <c r="F6" s="70"/>
      <c r="G6" s="158" t="s">
        <v>86</v>
      </c>
    </row>
    <row r="7" spans="2:7" ht="25.5" customHeight="1">
      <c r="B7" s="69" t="s">
        <v>45</v>
      </c>
      <c r="C7" s="165" t="s">
        <v>74</v>
      </c>
      <c r="D7" s="165"/>
      <c r="E7" s="165"/>
      <c r="F7" s="71"/>
      <c r="G7" s="158" t="s">
        <v>87</v>
      </c>
    </row>
    <row r="8" spans="2:7" ht="25.5" customHeight="1">
      <c r="B8" s="69" t="s">
        <v>53</v>
      </c>
      <c r="C8" s="167">
        <v>16000</v>
      </c>
      <c r="D8" s="167"/>
      <c r="E8" s="167"/>
      <c r="F8" s="72"/>
      <c r="G8" s="157" t="s">
        <v>93</v>
      </c>
    </row>
    <row r="9" ht="25.5" customHeight="1"/>
    <row r="10" spans="2:7" ht="21">
      <c r="B10" s="162" t="s">
        <v>55</v>
      </c>
      <c r="C10" s="163"/>
      <c r="D10" s="73" t="s">
        <v>9</v>
      </c>
      <c r="E10" s="73" t="s">
        <v>56</v>
      </c>
      <c r="G10" s="158" t="s">
        <v>75</v>
      </c>
    </row>
    <row r="11" spans="2:7" ht="21">
      <c r="B11" s="164">
        <f>C6</f>
        <v>41275</v>
      </c>
      <c r="C11" s="164"/>
      <c r="D11" s="74">
        <v>1600</v>
      </c>
      <c r="E11" s="74">
        <v>100</v>
      </c>
      <c r="G11" s="158" t="s">
        <v>76</v>
      </c>
    </row>
    <row r="12" spans="2:7" ht="21">
      <c r="B12" s="164">
        <f>MIN(DATE(YEAR(B11),MONTH(B11)+1,DAY(B11)),DATE(YEAR(B11),MONTH(B11)+1+3,0))</f>
        <v>41306</v>
      </c>
      <c r="C12" s="164"/>
      <c r="D12" s="74">
        <v>1500</v>
      </c>
      <c r="E12" s="74">
        <v>100</v>
      </c>
      <c r="G12" s="158" t="s">
        <v>77</v>
      </c>
    </row>
    <row r="13" spans="2:7" ht="21">
      <c r="B13" s="164">
        <f>MIN(DATE(YEAR(B12),MONTH(B12)+1,DAY(B12)),DATE(YEAR(B12),MONTH(B12)+1+3,0))</f>
        <v>41334</v>
      </c>
      <c r="C13" s="164"/>
      <c r="D13" s="74">
        <v>1500</v>
      </c>
      <c r="E13" s="74">
        <v>100</v>
      </c>
      <c r="G13" s="158" t="s">
        <v>78</v>
      </c>
    </row>
    <row r="14" spans="2:7" ht="21">
      <c r="B14" s="164">
        <f aca="true" t="shared" si="0" ref="B14:B22">MIN(DATE(YEAR(B13),MONTH(B13)+1,DAY(B13)),DATE(YEAR(B13),MONTH(B13)+1+3,0))</f>
        <v>41365</v>
      </c>
      <c r="C14" s="164"/>
      <c r="D14" s="74">
        <v>1500</v>
      </c>
      <c r="E14" s="74">
        <v>100</v>
      </c>
      <c r="G14" s="158" t="s">
        <v>79</v>
      </c>
    </row>
    <row r="15" spans="2:7" ht="21">
      <c r="B15" s="164">
        <f t="shared" si="0"/>
        <v>41395</v>
      </c>
      <c r="C15" s="164"/>
      <c r="D15" s="74">
        <v>1500</v>
      </c>
      <c r="E15" s="74">
        <v>100</v>
      </c>
      <c r="G15" s="158" t="s">
        <v>80</v>
      </c>
    </row>
    <row r="16" spans="2:7" ht="21">
      <c r="B16" s="164">
        <f t="shared" si="0"/>
        <v>41426</v>
      </c>
      <c r="C16" s="164"/>
      <c r="D16" s="74">
        <v>1500</v>
      </c>
      <c r="E16" s="74">
        <v>100</v>
      </c>
      <c r="G16" s="158" t="s">
        <v>81</v>
      </c>
    </row>
    <row r="17" spans="2:7" ht="21">
      <c r="B17" s="164">
        <f t="shared" si="0"/>
        <v>41456</v>
      </c>
      <c r="C17" s="164"/>
      <c r="D17" s="74">
        <v>1500</v>
      </c>
      <c r="E17" s="74">
        <v>100</v>
      </c>
      <c r="G17" s="158" t="s">
        <v>82</v>
      </c>
    </row>
    <row r="18" spans="2:5" ht="21">
      <c r="B18" s="164">
        <f t="shared" si="0"/>
        <v>41487</v>
      </c>
      <c r="C18" s="164"/>
      <c r="D18" s="74">
        <v>1500</v>
      </c>
      <c r="E18" s="74">
        <v>100</v>
      </c>
    </row>
    <row r="19" spans="2:5" ht="21">
      <c r="B19" s="164">
        <f t="shared" si="0"/>
        <v>41518</v>
      </c>
      <c r="C19" s="164"/>
      <c r="D19" s="74">
        <v>1500</v>
      </c>
      <c r="E19" s="74">
        <v>100</v>
      </c>
    </row>
    <row r="20" spans="2:5" ht="21">
      <c r="B20" s="164">
        <f t="shared" si="0"/>
        <v>41548</v>
      </c>
      <c r="C20" s="164"/>
      <c r="D20" s="74">
        <v>1500</v>
      </c>
      <c r="E20" s="74">
        <v>100</v>
      </c>
    </row>
    <row r="21" spans="2:5" ht="21">
      <c r="B21" s="164">
        <f t="shared" si="0"/>
        <v>41579</v>
      </c>
      <c r="C21" s="164"/>
      <c r="D21" s="74">
        <v>1500</v>
      </c>
      <c r="E21" s="74">
        <v>100</v>
      </c>
    </row>
    <row r="22" spans="2:5" ht="21">
      <c r="B22" s="164">
        <f t="shared" si="0"/>
        <v>41609</v>
      </c>
      <c r="C22" s="164"/>
      <c r="D22" s="74">
        <v>1500</v>
      </c>
      <c r="E22" s="74">
        <v>100</v>
      </c>
    </row>
    <row r="24" spans="2:5" ht="21">
      <c r="B24" s="75" t="s">
        <v>57</v>
      </c>
      <c r="C24" s="76"/>
      <c r="D24" s="76"/>
      <c r="E24" s="76"/>
    </row>
    <row r="25" spans="2:5" ht="4.5" customHeight="1">
      <c r="B25" s="145"/>
      <c r="C25" s="145"/>
      <c r="D25" s="145"/>
      <c r="E25" s="145"/>
    </row>
    <row r="26" spans="2:5" ht="21">
      <c r="B26" s="149" t="s">
        <v>58</v>
      </c>
      <c r="C26" s="147"/>
      <c r="D26" s="148"/>
      <c r="E26" s="77">
        <v>0.25</v>
      </c>
    </row>
    <row r="27" spans="2:14" ht="21">
      <c r="B27" s="160" t="s">
        <v>59</v>
      </c>
      <c r="C27" s="160"/>
      <c r="D27" s="160"/>
      <c r="E27" s="160"/>
      <c r="K27" s="78"/>
      <c r="L27" s="36"/>
      <c r="M27" s="79"/>
      <c r="N27" s="79"/>
    </row>
    <row r="28" spans="2:14" ht="21">
      <c r="B28" s="160"/>
      <c r="C28" s="160"/>
      <c r="D28" s="160"/>
      <c r="E28" s="160"/>
      <c r="K28" s="80"/>
      <c r="L28" s="36"/>
      <c r="M28" s="79"/>
      <c r="N28" s="79"/>
    </row>
    <row r="29" spans="2:14" ht="21">
      <c r="B29" s="149" t="s">
        <v>60</v>
      </c>
      <c r="C29" s="147"/>
      <c r="D29" s="148"/>
      <c r="E29" s="77">
        <v>0.4</v>
      </c>
      <c r="K29" s="38"/>
      <c r="L29" s="36"/>
      <c r="M29" s="79"/>
      <c r="N29" s="79"/>
    </row>
    <row r="30" spans="2:14" ht="21">
      <c r="B30" s="160" t="s">
        <v>61</v>
      </c>
      <c r="C30" s="160"/>
      <c r="D30" s="160"/>
      <c r="E30" s="160"/>
      <c r="K30" s="38"/>
      <c r="L30" s="36"/>
      <c r="M30" s="79"/>
      <c r="N30" s="79"/>
    </row>
    <row r="31" spans="2:14" ht="21">
      <c r="B31" s="160"/>
      <c r="C31" s="160"/>
      <c r="D31" s="160"/>
      <c r="E31" s="160"/>
      <c r="K31" s="38"/>
      <c r="L31" s="36"/>
      <c r="M31" s="79"/>
      <c r="N31" s="79"/>
    </row>
    <row r="32" spans="2:14" ht="21">
      <c r="B32" s="149" t="s">
        <v>39</v>
      </c>
      <c r="C32" s="147"/>
      <c r="D32" s="148"/>
      <c r="E32" s="77">
        <v>0.5</v>
      </c>
      <c r="K32" s="78"/>
      <c r="L32" s="36"/>
      <c r="M32" s="79"/>
      <c r="N32" s="79"/>
    </row>
    <row r="33" spans="2:14" ht="21">
      <c r="B33" s="160" t="s">
        <v>64</v>
      </c>
      <c r="C33" s="160"/>
      <c r="D33" s="160"/>
      <c r="E33" s="160"/>
      <c r="K33" s="80"/>
      <c r="L33" s="36"/>
      <c r="M33" s="79"/>
      <c r="N33" s="79"/>
    </row>
    <row r="34" spans="2:14" ht="21">
      <c r="B34" s="160"/>
      <c r="C34" s="160"/>
      <c r="D34" s="160"/>
      <c r="E34" s="160"/>
      <c r="K34" s="80"/>
      <c r="L34" s="36"/>
      <c r="M34" s="79"/>
      <c r="N34" s="79"/>
    </row>
    <row r="35" spans="2:14" ht="21">
      <c r="B35" s="149" t="s">
        <v>62</v>
      </c>
      <c r="C35" s="147"/>
      <c r="D35" s="148"/>
      <c r="E35" s="77">
        <v>1.25</v>
      </c>
      <c r="K35" s="38"/>
      <c r="L35" s="36"/>
      <c r="M35" s="79"/>
      <c r="N35" s="79"/>
    </row>
    <row r="36" spans="2:14" ht="21">
      <c r="B36" s="160" t="s">
        <v>65</v>
      </c>
      <c r="C36" s="160"/>
      <c r="D36" s="160"/>
      <c r="E36" s="160"/>
      <c r="K36" s="38"/>
      <c r="L36" s="38"/>
      <c r="M36" s="79"/>
      <c r="N36" s="79"/>
    </row>
    <row r="37" spans="2:14" ht="21">
      <c r="B37" s="160"/>
      <c r="C37" s="160"/>
      <c r="D37" s="160"/>
      <c r="E37" s="160"/>
      <c r="K37" s="78"/>
      <c r="L37" s="36"/>
      <c r="M37" s="79"/>
      <c r="N37" s="79"/>
    </row>
    <row r="38" spans="2:14" ht="21">
      <c r="B38" s="149" t="s">
        <v>63</v>
      </c>
      <c r="C38" s="147"/>
      <c r="D38" s="148"/>
      <c r="E38" s="77">
        <v>1.5</v>
      </c>
      <c r="K38" s="80"/>
      <c r="L38" s="36"/>
      <c r="M38" s="79"/>
      <c r="N38" s="79"/>
    </row>
    <row r="39" spans="2:14" ht="21">
      <c r="B39" s="160" t="s">
        <v>66</v>
      </c>
      <c r="C39" s="160"/>
      <c r="D39" s="160"/>
      <c r="E39" s="160"/>
      <c r="K39" s="81"/>
      <c r="L39" s="36"/>
      <c r="M39" s="79"/>
      <c r="N39" s="79"/>
    </row>
    <row r="40" spans="2:14" ht="21">
      <c r="B40" s="160"/>
      <c r="C40" s="160"/>
      <c r="D40" s="160"/>
      <c r="E40" s="160"/>
      <c r="K40" s="38"/>
      <c r="L40" s="36"/>
      <c r="M40" s="79"/>
      <c r="N40" s="79"/>
    </row>
    <row r="41" spans="11:14" ht="21">
      <c r="K41" s="38"/>
      <c r="L41" s="38"/>
      <c r="M41" s="79"/>
      <c r="N41" s="79"/>
    </row>
    <row r="42" spans="2:14" ht="21">
      <c r="B42" s="75" t="s">
        <v>67</v>
      </c>
      <c r="C42" s="76"/>
      <c r="D42" s="76"/>
      <c r="E42" s="76"/>
      <c r="K42" s="78"/>
      <c r="L42" s="36"/>
      <c r="M42" s="79"/>
      <c r="N42" s="79"/>
    </row>
    <row r="43" spans="2:14" ht="4.5" customHeight="1">
      <c r="B43" s="82"/>
      <c r="C43" s="83"/>
      <c r="D43" s="83"/>
      <c r="E43" s="83"/>
      <c r="K43" s="78"/>
      <c r="L43" s="36"/>
      <c r="M43" s="79"/>
      <c r="N43" s="79"/>
    </row>
    <row r="44" spans="2:14" ht="19.5" customHeight="1">
      <c r="B44" s="161" t="s">
        <v>68</v>
      </c>
      <c r="C44" s="161"/>
      <c r="D44" s="161"/>
      <c r="E44" s="161"/>
      <c r="K44" s="80"/>
      <c r="L44" s="36"/>
      <c r="M44" s="79"/>
      <c r="N44" s="79"/>
    </row>
    <row r="45" spans="2:14" ht="19.5" customHeight="1">
      <c r="B45" s="161"/>
      <c r="C45" s="161"/>
      <c r="D45" s="161"/>
      <c r="E45" s="161"/>
      <c r="K45" s="80"/>
      <c r="L45" s="36"/>
      <c r="M45" s="79"/>
      <c r="N45" s="79"/>
    </row>
    <row r="46" spans="2:14" ht="23.25" customHeight="1">
      <c r="B46" s="161"/>
      <c r="C46" s="161"/>
      <c r="D46" s="161"/>
      <c r="E46" s="161"/>
      <c r="K46" s="38"/>
      <c r="L46" s="36"/>
      <c r="M46" s="79"/>
      <c r="N46" s="79"/>
    </row>
    <row r="47" spans="2:14" ht="19.5" customHeight="1">
      <c r="B47" s="144"/>
      <c r="C47" s="144"/>
      <c r="D47" s="144"/>
      <c r="E47" s="144"/>
      <c r="K47" s="38"/>
      <c r="L47" s="38"/>
      <c r="M47" s="79"/>
      <c r="N47" s="79"/>
    </row>
    <row r="48" spans="2:14" ht="19.5" customHeight="1">
      <c r="B48" s="161" t="s">
        <v>71</v>
      </c>
      <c r="C48" s="161"/>
      <c r="D48" s="161"/>
      <c r="E48" s="161"/>
      <c r="K48" s="78"/>
      <c r="L48" s="36"/>
      <c r="M48" s="79"/>
      <c r="N48" s="79"/>
    </row>
    <row r="49" spans="2:14" ht="19.5" customHeight="1">
      <c r="B49" s="161"/>
      <c r="C49" s="161"/>
      <c r="D49" s="161"/>
      <c r="E49" s="161"/>
      <c r="K49" s="80"/>
      <c r="L49" s="36"/>
      <c r="M49" s="79"/>
      <c r="N49" s="79"/>
    </row>
    <row r="50" spans="2:14" ht="19.5" customHeight="1">
      <c r="B50" s="161"/>
      <c r="C50" s="161"/>
      <c r="D50" s="161"/>
      <c r="E50" s="161"/>
      <c r="K50" s="80"/>
      <c r="L50" s="36"/>
      <c r="M50" s="79"/>
      <c r="N50" s="79"/>
    </row>
    <row r="51" spans="2:14" ht="19.5" customHeight="1">
      <c r="B51" s="161"/>
      <c r="C51" s="161"/>
      <c r="D51" s="161"/>
      <c r="E51" s="161"/>
      <c r="K51" s="38"/>
      <c r="L51" s="36"/>
      <c r="M51" s="79"/>
      <c r="N51" s="79"/>
    </row>
    <row r="52" spans="2:14" ht="19.5" customHeight="1">
      <c r="B52" s="161"/>
      <c r="C52" s="161"/>
      <c r="D52" s="161"/>
      <c r="E52" s="161"/>
      <c r="K52" s="79"/>
      <c r="L52" s="79"/>
      <c r="M52" s="79"/>
      <c r="N52" s="79"/>
    </row>
    <row r="53" spans="2:5" ht="21">
      <c r="B53" s="161"/>
      <c r="C53" s="161"/>
      <c r="D53" s="161"/>
      <c r="E53" s="161"/>
    </row>
    <row r="54" spans="2:5" ht="21">
      <c r="B54" s="161"/>
      <c r="C54" s="161"/>
      <c r="D54" s="161"/>
      <c r="E54" s="161"/>
    </row>
  </sheetData>
  <sheetProtection/>
  <mergeCells count="24">
    <mergeCell ref="B19:C19"/>
    <mergeCell ref="B20:C20"/>
    <mergeCell ref="B21:C21"/>
    <mergeCell ref="B22:C22"/>
    <mergeCell ref="C5:E5"/>
    <mergeCell ref="C6:E6"/>
    <mergeCell ref="C7:E7"/>
    <mergeCell ref="C8:E8"/>
    <mergeCell ref="B33:E34"/>
    <mergeCell ref="B36:E37"/>
    <mergeCell ref="B27:E28"/>
    <mergeCell ref="B30:E31"/>
    <mergeCell ref="B15:C15"/>
    <mergeCell ref="B16:C16"/>
    <mergeCell ref="B39:E40"/>
    <mergeCell ref="B44:E46"/>
    <mergeCell ref="B48:E54"/>
    <mergeCell ref="B10:C10"/>
    <mergeCell ref="B11:C11"/>
    <mergeCell ref="B12:C12"/>
    <mergeCell ref="B13:C13"/>
    <mergeCell ref="B14:C14"/>
    <mergeCell ref="B17:C17"/>
    <mergeCell ref="B18:C1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2">
      <selection activeCell="S39" sqref="S39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Parameter!B17</f>
        <v>41456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Parameter!D17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41456</v>
      </c>
      <c r="B12" s="28">
        <f>P4</f>
        <v>41456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41457</v>
      </c>
      <c r="B13" s="28">
        <f>B12+1</f>
        <v>41457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41458</v>
      </c>
      <c r="B14" s="28">
        <f t="shared" si="1"/>
        <v>41458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41459</v>
      </c>
      <c r="B15" s="28">
        <f t="shared" si="1"/>
        <v>41459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41460</v>
      </c>
      <c r="B16" s="28">
        <f t="shared" si="1"/>
        <v>41460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41461</v>
      </c>
      <c r="B17" s="28">
        <f t="shared" si="1"/>
        <v>41461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41462</v>
      </c>
      <c r="B18" s="28">
        <f t="shared" si="1"/>
        <v>41462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41463</v>
      </c>
      <c r="B19" s="28">
        <f t="shared" si="1"/>
        <v>41463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41464</v>
      </c>
      <c r="B20" s="28">
        <f t="shared" si="1"/>
        <v>41464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41465</v>
      </c>
      <c r="B21" s="28">
        <f t="shared" si="1"/>
        <v>41465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41466</v>
      </c>
      <c r="B22" s="28">
        <f t="shared" si="1"/>
        <v>41466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41467</v>
      </c>
      <c r="B23" s="28">
        <f t="shared" si="1"/>
        <v>41467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41468</v>
      </c>
      <c r="B24" s="28">
        <f t="shared" si="1"/>
        <v>41468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41469</v>
      </c>
      <c r="B25" s="28">
        <f t="shared" si="1"/>
        <v>41469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41470</v>
      </c>
      <c r="B26" s="28">
        <f t="shared" si="1"/>
        <v>41470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41471</v>
      </c>
      <c r="B27" s="28">
        <f t="shared" si="1"/>
        <v>41471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41472</v>
      </c>
      <c r="B28" s="28">
        <f t="shared" si="1"/>
        <v>41472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41473</v>
      </c>
      <c r="B29" s="28">
        <f t="shared" si="1"/>
        <v>41473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41474</v>
      </c>
      <c r="B30" s="28">
        <f t="shared" si="2"/>
        <v>41474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41475</v>
      </c>
      <c r="B31" s="28">
        <f t="shared" si="2"/>
        <v>41475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41476</v>
      </c>
      <c r="B32" s="28">
        <f t="shared" si="2"/>
        <v>41476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41477</v>
      </c>
      <c r="B33" s="28">
        <f t="shared" si="2"/>
        <v>41477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41478</v>
      </c>
      <c r="B34" s="28">
        <f t="shared" si="2"/>
        <v>41478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41479</v>
      </c>
      <c r="B35" s="28">
        <f t="shared" si="2"/>
        <v>41479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41480</v>
      </c>
      <c r="B36" s="28">
        <f t="shared" si="2"/>
        <v>41480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41481</v>
      </c>
      <c r="B37" s="28">
        <f t="shared" si="2"/>
        <v>41481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41482</v>
      </c>
      <c r="B38" s="28">
        <f t="shared" si="2"/>
        <v>41482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Parameter!E17</f>
        <v>100</v>
      </c>
    </row>
    <row r="39" spans="1:19" ht="12.75">
      <c r="A39" s="27">
        <f t="shared" si="2"/>
        <v>41483</v>
      </c>
      <c r="B39" s="28">
        <f t="shared" si="2"/>
        <v>41483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41484</v>
      </c>
      <c r="B40" s="28">
        <f t="shared" si="2"/>
        <v>41484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41485</v>
      </c>
      <c r="B41" s="28">
        <f t="shared" si="2"/>
        <v>41485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41486</v>
      </c>
      <c r="B42" s="28">
        <f t="shared" si="2"/>
        <v>41486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2">
      <selection activeCell="S39" sqref="S39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Parameter!B18</f>
        <v>41487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Parameter!D18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41487</v>
      </c>
      <c r="B12" s="28">
        <f>P4</f>
        <v>41487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41488</v>
      </c>
      <c r="B13" s="28">
        <f>B12+1</f>
        <v>41488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41489</v>
      </c>
      <c r="B14" s="28">
        <f t="shared" si="1"/>
        <v>41489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41490</v>
      </c>
      <c r="B15" s="28">
        <f t="shared" si="1"/>
        <v>41490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41491</v>
      </c>
      <c r="B16" s="28">
        <f t="shared" si="1"/>
        <v>41491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41492</v>
      </c>
      <c r="B17" s="28">
        <f t="shared" si="1"/>
        <v>41492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41493</v>
      </c>
      <c r="B18" s="28">
        <f t="shared" si="1"/>
        <v>41493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41494</v>
      </c>
      <c r="B19" s="28">
        <f t="shared" si="1"/>
        <v>41494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41495</v>
      </c>
      <c r="B20" s="28">
        <f t="shared" si="1"/>
        <v>41495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41496</v>
      </c>
      <c r="B21" s="28">
        <f t="shared" si="1"/>
        <v>41496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41497</v>
      </c>
      <c r="B22" s="28">
        <f t="shared" si="1"/>
        <v>41497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41498</v>
      </c>
      <c r="B23" s="28">
        <f t="shared" si="1"/>
        <v>41498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41499</v>
      </c>
      <c r="B24" s="28">
        <f t="shared" si="1"/>
        <v>41499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41500</v>
      </c>
      <c r="B25" s="28">
        <f t="shared" si="1"/>
        <v>41500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41501</v>
      </c>
      <c r="B26" s="28">
        <f t="shared" si="1"/>
        <v>41501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41502</v>
      </c>
      <c r="B27" s="28">
        <f t="shared" si="1"/>
        <v>41502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41503</v>
      </c>
      <c r="B28" s="28">
        <f t="shared" si="1"/>
        <v>41503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41504</v>
      </c>
      <c r="B29" s="28">
        <f t="shared" si="1"/>
        <v>41504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41505</v>
      </c>
      <c r="B30" s="28">
        <f t="shared" si="2"/>
        <v>41505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41506</v>
      </c>
      <c r="B31" s="28">
        <f t="shared" si="2"/>
        <v>41506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41507</v>
      </c>
      <c r="B32" s="28">
        <f t="shared" si="2"/>
        <v>41507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41508</v>
      </c>
      <c r="B33" s="28">
        <f t="shared" si="2"/>
        <v>41508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41509</v>
      </c>
      <c r="B34" s="28">
        <f t="shared" si="2"/>
        <v>41509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41510</v>
      </c>
      <c r="B35" s="28">
        <f t="shared" si="2"/>
        <v>41510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41511</v>
      </c>
      <c r="B36" s="28">
        <f t="shared" si="2"/>
        <v>41511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41512</v>
      </c>
      <c r="B37" s="28">
        <f t="shared" si="2"/>
        <v>41512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41513</v>
      </c>
      <c r="B38" s="28">
        <f t="shared" si="2"/>
        <v>41513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Parameter!E18</f>
        <v>100</v>
      </c>
    </row>
    <row r="39" spans="1:19" ht="12.75">
      <c r="A39" s="27">
        <f t="shared" si="2"/>
        <v>41514</v>
      </c>
      <c r="B39" s="28">
        <f t="shared" si="2"/>
        <v>41514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41515</v>
      </c>
      <c r="B40" s="28">
        <f t="shared" si="2"/>
        <v>41515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41516</v>
      </c>
      <c r="B41" s="28">
        <f t="shared" si="2"/>
        <v>41516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41517</v>
      </c>
      <c r="B42" s="28">
        <f t="shared" si="2"/>
        <v>41517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2">
      <selection activeCell="S39" sqref="S39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Parameter!B19</f>
        <v>41518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Parameter!D19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41518</v>
      </c>
      <c r="B12" s="28">
        <f>P4</f>
        <v>41518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41519</v>
      </c>
      <c r="B13" s="28">
        <f>B12+1</f>
        <v>41519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41520</v>
      </c>
      <c r="B14" s="28">
        <f t="shared" si="1"/>
        <v>41520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41521</v>
      </c>
      <c r="B15" s="28">
        <f t="shared" si="1"/>
        <v>41521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41522</v>
      </c>
      <c r="B16" s="28">
        <f t="shared" si="1"/>
        <v>41522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41523</v>
      </c>
      <c r="B17" s="28">
        <f t="shared" si="1"/>
        <v>41523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41524</v>
      </c>
      <c r="B18" s="28">
        <f t="shared" si="1"/>
        <v>41524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41525</v>
      </c>
      <c r="B19" s="28">
        <f t="shared" si="1"/>
        <v>41525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41526</v>
      </c>
      <c r="B20" s="28">
        <f t="shared" si="1"/>
        <v>41526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41527</v>
      </c>
      <c r="B21" s="28">
        <f t="shared" si="1"/>
        <v>41527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41528</v>
      </c>
      <c r="B22" s="28">
        <f t="shared" si="1"/>
        <v>41528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41529</v>
      </c>
      <c r="B23" s="28">
        <f t="shared" si="1"/>
        <v>41529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41530</v>
      </c>
      <c r="B24" s="28">
        <f t="shared" si="1"/>
        <v>41530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41531</v>
      </c>
      <c r="B25" s="28">
        <f t="shared" si="1"/>
        <v>41531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41532</v>
      </c>
      <c r="B26" s="28">
        <f t="shared" si="1"/>
        <v>41532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41533</v>
      </c>
      <c r="B27" s="28">
        <f t="shared" si="1"/>
        <v>41533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41534</v>
      </c>
      <c r="B28" s="28">
        <f t="shared" si="1"/>
        <v>41534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41535</v>
      </c>
      <c r="B29" s="28">
        <f t="shared" si="1"/>
        <v>41535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41536</v>
      </c>
      <c r="B30" s="28">
        <f t="shared" si="2"/>
        <v>41536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41537</v>
      </c>
      <c r="B31" s="28">
        <f t="shared" si="2"/>
        <v>41537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41538</v>
      </c>
      <c r="B32" s="28">
        <f t="shared" si="2"/>
        <v>41538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41539</v>
      </c>
      <c r="B33" s="28">
        <f t="shared" si="2"/>
        <v>41539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41540</v>
      </c>
      <c r="B34" s="28">
        <f t="shared" si="2"/>
        <v>41540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41541</v>
      </c>
      <c r="B35" s="28">
        <f t="shared" si="2"/>
        <v>41541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41542</v>
      </c>
      <c r="B36" s="28">
        <f t="shared" si="2"/>
        <v>41542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41543</v>
      </c>
      <c r="B37" s="28">
        <f t="shared" si="2"/>
        <v>41543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41544</v>
      </c>
      <c r="B38" s="28">
        <f t="shared" si="2"/>
        <v>41544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Parameter!E19</f>
        <v>100</v>
      </c>
    </row>
    <row r="39" spans="1:19" ht="12.75">
      <c r="A39" s="27">
        <f t="shared" si="2"/>
        <v>41545</v>
      </c>
      <c r="B39" s="28">
        <f t="shared" si="2"/>
        <v>41545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41546</v>
      </c>
      <c r="B40" s="28">
        <f t="shared" si="2"/>
        <v>41546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41547</v>
      </c>
      <c r="B41" s="28">
        <f t="shared" si="2"/>
        <v>41547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41548</v>
      </c>
      <c r="B42" s="28">
        <f t="shared" si="2"/>
        <v>41548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2">
      <selection activeCell="S39" sqref="S39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Parameter!B20</f>
        <v>41548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Parameter!D20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41548</v>
      </c>
      <c r="B12" s="28">
        <f>P4</f>
        <v>41548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41549</v>
      </c>
      <c r="B13" s="28">
        <f>B12+1</f>
        <v>41549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41550</v>
      </c>
      <c r="B14" s="28">
        <f t="shared" si="1"/>
        <v>41550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41551</v>
      </c>
      <c r="B15" s="28">
        <f t="shared" si="1"/>
        <v>41551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41552</v>
      </c>
      <c r="B16" s="28">
        <f t="shared" si="1"/>
        <v>41552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41553</v>
      </c>
      <c r="B17" s="28">
        <f t="shared" si="1"/>
        <v>41553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41554</v>
      </c>
      <c r="B18" s="28">
        <f t="shared" si="1"/>
        <v>41554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41555</v>
      </c>
      <c r="B19" s="28">
        <f t="shared" si="1"/>
        <v>41555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41556</v>
      </c>
      <c r="B20" s="28">
        <f t="shared" si="1"/>
        <v>41556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41557</v>
      </c>
      <c r="B21" s="28">
        <f t="shared" si="1"/>
        <v>41557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41558</v>
      </c>
      <c r="B22" s="28">
        <f t="shared" si="1"/>
        <v>41558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41559</v>
      </c>
      <c r="B23" s="28">
        <f t="shared" si="1"/>
        <v>41559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41560</v>
      </c>
      <c r="B24" s="28">
        <f t="shared" si="1"/>
        <v>41560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41561</v>
      </c>
      <c r="B25" s="28">
        <f t="shared" si="1"/>
        <v>41561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41562</v>
      </c>
      <c r="B26" s="28">
        <f t="shared" si="1"/>
        <v>41562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41563</v>
      </c>
      <c r="B27" s="28">
        <f t="shared" si="1"/>
        <v>41563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41564</v>
      </c>
      <c r="B28" s="28">
        <f t="shared" si="1"/>
        <v>41564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41565</v>
      </c>
      <c r="B29" s="28">
        <f t="shared" si="1"/>
        <v>41565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41566</v>
      </c>
      <c r="B30" s="28">
        <f t="shared" si="2"/>
        <v>41566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41567</v>
      </c>
      <c r="B31" s="28">
        <f t="shared" si="2"/>
        <v>41567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41568</v>
      </c>
      <c r="B32" s="28">
        <f t="shared" si="2"/>
        <v>41568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41569</v>
      </c>
      <c r="B33" s="28">
        <f t="shared" si="2"/>
        <v>41569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41570</v>
      </c>
      <c r="B34" s="28">
        <f t="shared" si="2"/>
        <v>41570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41571</v>
      </c>
      <c r="B35" s="28">
        <f t="shared" si="2"/>
        <v>41571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41572</v>
      </c>
      <c r="B36" s="28">
        <f t="shared" si="2"/>
        <v>41572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41573</v>
      </c>
      <c r="B37" s="28">
        <f t="shared" si="2"/>
        <v>41573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41574</v>
      </c>
      <c r="B38" s="28">
        <f t="shared" si="2"/>
        <v>41574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Parameter!E20</f>
        <v>100</v>
      </c>
    </row>
    <row r="39" spans="1:19" ht="12.75">
      <c r="A39" s="27">
        <f t="shared" si="2"/>
        <v>41575</v>
      </c>
      <c r="B39" s="28">
        <f t="shared" si="2"/>
        <v>41575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41576</v>
      </c>
      <c r="B40" s="28">
        <f t="shared" si="2"/>
        <v>41576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41577</v>
      </c>
      <c r="B41" s="28">
        <f t="shared" si="2"/>
        <v>41577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41578</v>
      </c>
      <c r="B42" s="28">
        <f t="shared" si="2"/>
        <v>41578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2">
      <selection activeCell="S39" sqref="S39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Parameter!B21</f>
        <v>41579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Parameter!D21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41579</v>
      </c>
      <c r="B12" s="28">
        <f>P4</f>
        <v>41579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41580</v>
      </c>
      <c r="B13" s="28">
        <f>B12+1</f>
        <v>41580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41581</v>
      </c>
      <c r="B14" s="28">
        <f t="shared" si="1"/>
        <v>41581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41582</v>
      </c>
      <c r="B15" s="28">
        <f t="shared" si="1"/>
        <v>41582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41583</v>
      </c>
      <c r="B16" s="28">
        <f t="shared" si="1"/>
        <v>41583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41584</v>
      </c>
      <c r="B17" s="28">
        <f t="shared" si="1"/>
        <v>41584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41585</v>
      </c>
      <c r="B18" s="28">
        <f t="shared" si="1"/>
        <v>41585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41586</v>
      </c>
      <c r="B19" s="28">
        <f t="shared" si="1"/>
        <v>41586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41587</v>
      </c>
      <c r="B20" s="28">
        <f t="shared" si="1"/>
        <v>41587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41588</v>
      </c>
      <c r="B21" s="28">
        <f t="shared" si="1"/>
        <v>41588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41589</v>
      </c>
      <c r="B22" s="28">
        <f t="shared" si="1"/>
        <v>41589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41590</v>
      </c>
      <c r="B23" s="28">
        <f t="shared" si="1"/>
        <v>41590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41591</v>
      </c>
      <c r="B24" s="28">
        <f t="shared" si="1"/>
        <v>41591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41592</v>
      </c>
      <c r="B25" s="28">
        <f t="shared" si="1"/>
        <v>41592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41593</v>
      </c>
      <c r="B26" s="28">
        <f t="shared" si="1"/>
        <v>41593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41594</v>
      </c>
      <c r="B27" s="28">
        <f t="shared" si="1"/>
        <v>41594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41595</v>
      </c>
      <c r="B28" s="28">
        <f t="shared" si="1"/>
        <v>41595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41596</v>
      </c>
      <c r="B29" s="28">
        <f t="shared" si="1"/>
        <v>41596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41597</v>
      </c>
      <c r="B30" s="28">
        <f t="shared" si="2"/>
        <v>41597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41598</v>
      </c>
      <c r="B31" s="28">
        <f t="shared" si="2"/>
        <v>41598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41599</v>
      </c>
      <c r="B32" s="28">
        <f t="shared" si="2"/>
        <v>41599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41600</v>
      </c>
      <c r="B33" s="28">
        <f t="shared" si="2"/>
        <v>41600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41601</v>
      </c>
      <c r="B34" s="28">
        <f t="shared" si="2"/>
        <v>41601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41602</v>
      </c>
      <c r="B35" s="28">
        <f t="shared" si="2"/>
        <v>41602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41603</v>
      </c>
      <c r="B36" s="28">
        <f t="shared" si="2"/>
        <v>41603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41604</v>
      </c>
      <c r="B37" s="28">
        <f t="shared" si="2"/>
        <v>41604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41605</v>
      </c>
      <c r="B38" s="28">
        <f t="shared" si="2"/>
        <v>41605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Parameter!E21</f>
        <v>100</v>
      </c>
    </row>
    <row r="39" spans="1:19" ht="12.75">
      <c r="A39" s="27">
        <f t="shared" si="2"/>
        <v>41606</v>
      </c>
      <c r="B39" s="28">
        <f t="shared" si="2"/>
        <v>41606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41607</v>
      </c>
      <c r="B40" s="28">
        <f t="shared" si="2"/>
        <v>41607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41608</v>
      </c>
      <c r="B41" s="28">
        <f t="shared" si="2"/>
        <v>41608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41609</v>
      </c>
      <c r="B42" s="28">
        <f t="shared" si="2"/>
        <v>41609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16">
      <selection activeCell="S39" sqref="S39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Parameter!B22</f>
        <v>41609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Parameter!D22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41609</v>
      </c>
      <c r="B12" s="28">
        <f>P4</f>
        <v>41609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41610</v>
      </c>
      <c r="B13" s="28">
        <f>B12+1</f>
        <v>41610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41611</v>
      </c>
      <c r="B14" s="28">
        <f t="shared" si="1"/>
        <v>41611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41612</v>
      </c>
      <c r="B15" s="28">
        <f t="shared" si="1"/>
        <v>41612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41613</v>
      </c>
      <c r="B16" s="28">
        <f t="shared" si="1"/>
        <v>41613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41614</v>
      </c>
      <c r="B17" s="28">
        <f t="shared" si="1"/>
        <v>41614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41615</v>
      </c>
      <c r="B18" s="28">
        <f t="shared" si="1"/>
        <v>41615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41616</v>
      </c>
      <c r="B19" s="28">
        <f t="shared" si="1"/>
        <v>41616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41617</v>
      </c>
      <c r="B20" s="28">
        <f t="shared" si="1"/>
        <v>41617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41618</v>
      </c>
      <c r="B21" s="28">
        <f t="shared" si="1"/>
        <v>41618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41619</v>
      </c>
      <c r="B22" s="28">
        <f t="shared" si="1"/>
        <v>41619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41620</v>
      </c>
      <c r="B23" s="28">
        <f t="shared" si="1"/>
        <v>41620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41621</v>
      </c>
      <c r="B24" s="28">
        <f t="shared" si="1"/>
        <v>41621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41622</v>
      </c>
      <c r="B25" s="28">
        <f t="shared" si="1"/>
        <v>41622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41623</v>
      </c>
      <c r="B26" s="28">
        <f t="shared" si="1"/>
        <v>41623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41624</v>
      </c>
      <c r="B27" s="28">
        <f t="shared" si="1"/>
        <v>41624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41625</v>
      </c>
      <c r="B28" s="28">
        <f t="shared" si="1"/>
        <v>41625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41626</v>
      </c>
      <c r="B29" s="28">
        <f t="shared" si="1"/>
        <v>41626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41627</v>
      </c>
      <c r="B30" s="28">
        <f t="shared" si="2"/>
        <v>41627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41628</v>
      </c>
      <c r="B31" s="28">
        <f t="shared" si="2"/>
        <v>41628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41629</v>
      </c>
      <c r="B32" s="28">
        <f t="shared" si="2"/>
        <v>41629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41630</v>
      </c>
      <c r="B33" s="28">
        <f t="shared" si="2"/>
        <v>41630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41631</v>
      </c>
      <c r="B34" s="28">
        <f t="shared" si="2"/>
        <v>41631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41632</v>
      </c>
      <c r="B35" s="28">
        <f t="shared" si="2"/>
        <v>41632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41633</v>
      </c>
      <c r="B36" s="28">
        <f t="shared" si="2"/>
        <v>41633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41634</v>
      </c>
      <c r="B37" s="28">
        <f t="shared" si="2"/>
        <v>41634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41635</v>
      </c>
      <c r="B38" s="28">
        <f t="shared" si="2"/>
        <v>41635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Parameter!E22</f>
        <v>100</v>
      </c>
    </row>
    <row r="39" spans="1:19" ht="12.75">
      <c r="A39" s="27">
        <f t="shared" si="2"/>
        <v>41636</v>
      </c>
      <c r="B39" s="28">
        <f t="shared" si="2"/>
        <v>41636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41637</v>
      </c>
      <c r="B40" s="28">
        <f t="shared" si="2"/>
        <v>41637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41638</v>
      </c>
      <c r="B41" s="28">
        <f t="shared" si="2"/>
        <v>41638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41639</v>
      </c>
      <c r="B42" s="28">
        <f t="shared" si="2"/>
        <v>41639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4">
      <selection activeCell="C10" sqref="C10"/>
    </sheetView>
  </sheetViews>
  <sheetFormatPr defaultColWidth="11.421875" defaultRowHeight="12.75"/>
  <cols>
    <col min="1" max="1" width="22.7109375" style="55" customWidth="1"/>
    <col min="2" max="4" width="18.7109375" style="64" customWidth="1"/>
    <col min="5" max="5" width="7.57421875" style="55" customWidth="1"/>
    <col min="6" max="6" width="15.28125" style="55" bestFit="1" customWidth="1"/>
    <col min="7" max="16384" width="11.421875" style="55" customWidth="1"/>
  </cols>
  <sheetData>
    <row r="1" spans="1:4" ht="21">
      <c r="A1" s="150" t="str">
        <f>Parameter!C5</f>
        <v>Firmenname</v>
      </c>
      <c r="B1" s="151"/>
      <c r="C1" s="151"/>
      <c r="D1" s="152"/>
    </row>
    <row r="2" spans="1:4" ht="21">
      <c r="A2" s="153" t="s">
        <v>73</v>
      </c>
      <c r="B2" s="154"/>
      <c r="C2" s="154"/>
      <c r="D2" s="155"/>
    </row>
    <row r="3" spans="1:4" ht="15" customHeight="1">
      <c r="A3" s="57"/>
      <c r="B3" s="56"/>
      <c r="C3" s="56"/>
      <c r="D3" s="56"/>
    </row>
    <row r="4" spans="1:9" ht="21">
      <c r="A4" s="58" t="s">
        <v>49</v>
      </c>
      <c r="B4" s="131" t="str">
        <f>Parameter!C7</f>
        <v>Mustermann, Max</v>
      </c>
      <c r="C4" s="132"/>
      <c r="D4" s="133"/>
      <c r="E4" s="59"/>
      <c r="F4" s="156" t="s">
        <v>88</v>
      </c>
      <c r="G4" s="156"/>
      <c r="H4" s="156"/>
      <c r="I4" s="156"/>
    </row>
    <row r="5" spans="1:9" ht="21">
      <c r="A5" s="60" t="s">
        <v>46</v>
      </c>
      <c r="B5" s="134">
        <f>Parameter!C6</f>
        <v>41275</v>
      </c>
      <c r="C5" s="135" t="s">
        <v>6</v>
      </c>
      <c r="D5" s="136">
        <f>_XLL.MONATSENDE(B5,11)</f>
        <v>41639</v>
      </c>
      <c r="E5" s="59"/>
      <c r="F5" s="156" t="s">
        <v>89</v>
      </c>
      <c r="G5" s="156"/>
      <c r="H5" s="156"/>
      <c r="I5" s="156"/>
    </row>
    <row r="6" spans="1:9" ht="21">
      <c r="A6" s="61" t="s">
        <v>50</v>
      </c>
      <c r="B6" s="54"/>
      <c r="C6" s="54"/>
      <c r="D6" s="137">
        <f>Parameter!C8</f>
        <v>16000</v>
      </c>
      <c r="F6" s="156" t="s">
        <v>90</v>
      </c>
      <c r="G6" s="156"/>
      <c r="H6" s="156"/>
      <c r="I6" s="156"/>
    </row>
    <row r="7" spans="1:9" ht="21">
      <c r="A7" s="62"/>
      <c r="B7" s="56"/>
      <c r="C7" s="56"/>
      <c r="D7" s="56"/>
      <c r="F7" s="156" t="s">
        <v>91</v>
      </c>
      <c r="G7" s="156"/>
      <c r="H7" s="156"/>
      <c r="I7" s="156"/>
    </row>
    <row r="8" spans="1:9" ht="21">
      <c r="A8" s="168" t="s">
        <v>42</v>
      </c>
      <c r="B8" s="170" t="s">
        <v>17</v>
      </c>
      <c r="C8" s="170" t="s">
        <v>44</v>
      </c>
      <c r="D8" s="170" t="s">
        <v>69</v>
      </c>
      <c r="F8" s="156" t="s">
        <v>92</v>
      </c>
      <c r="G8" s="156"/>
      <c r="H8" s="156"/>
      <c r="I8" s="156"/>
    </row>
    <row r="9" spans="1:4" ht="15.75" customHeight="1">
      <c r="A9" s="169"/>
      <c r="B9" s="171"/>
      <c r="C9" s="171"/>
      <c r="D9" s="171"/>
    </row>
    <row r="10" spans="1:6" ht="21">
      <c r="A10" s="130">
        <f>B5</f>
        <v>41275</v>
      </c>
      <c r="B10" s="63">
        <f>'01'!S37</f>
        <v>0</v>
      </c>
      <c r="C10" s="63">
        <f>Parameter!E11</f>
        <v>100</v>
      </c>
      <c r="D10" s="63">
        <f>B10-C10</f>
        <v>-100</v>
      </c>
      <c r="F10" s="129"/>
    </row>
    <row r="11" spans="1:6" ht="21">
      <c r="A11" s="130">
        <f>MIN(DATE(YEAR(A10),MONTH(A10)+1,DAY(A10)),DATE(YEAR(A10),MONTH(A10)+1+3,0))</f>
        <v>41306</v>
      </c>
      <c r="B11" s="63">
        <f>'02'!S37</f>
        <v>0</v>
      </c>
      <c r="C11" s="63">
        <f>Parameter!E12</f>
        <v>100</v>
      </c>
      <c r="D11" s="63">
        <f aca="true" t="shared" si="0" ref="D11:D21">B11-C11</f>
        <v>-100</v>
      </c>
      <c r="F11" s="129"/>
    </row>
    <row r="12" spans="1:4" ht="21">
      <c r="A12" s="130">
        <f>MIN(DATE(YEAR(A11),MONTH(A11)+1,DAY(A11)),DATE(YEAR(A11),MONTH(A11)+1+3,0))</f>
        <v>41334</v>
      </c>
      <c r="B12" s="63">
        <f>'03'!S37</f>
        <v>0</v>
      </c>
      <c r="C12" s="63">
        <f>Parameter!E13</f>
        <v>100</v>
      </c>
      <c r="D12" s="63">
        <f t="shared" si="0"/>
        <v>-100</v>
      </c>
    </row>
    <row r="13" spans="1:4" ht="21">
      <c r="A13" s="130">
        <f aca="true" t="shared" si="1" ref="A13:A21">MIN(DATE(YEAR(A12),MONTH(A12)+1,DAY(A12)),DATE(YEAR(A12),MONTH(A12)+1+3,0))</f>
        <v>41365</v>
      </c>
      <c r="B13" s="63">
        <f>'04'!S37</f>
        <v>0</v>
      </c>
      <c r="C13" s="63">
        <f>Parameter!E14</f>
        <v>100</v>
      </c>
      <c r="D13" s="63">
        <f t="shared" si="0"/>
        <v>-100</v>
      </c>
    </row>
    <row r="14" spans="1:4" ht="21">
      <c r="A14" s="130">
        <f t="shared" si="1"/>
        <v>41395</v>
      </c>
      <c r="B14" s="63">
        <f>'05'!S37</f>
        <v>0</v>
      </c>
      <c r="C14" s="63">
        <f>Parameter!E15</f>
        <v>100</v>
      </c>
      <c r="D14" s="63">
        <f t="shared" si="0"/>
        <v>-100</v>
      </c>
    </row>
    <row r="15" spans="1:4" ht="21">
      <c r="A15" s="130">
        <f t="shared" si="1"/>
        <v>41426</v>
      </c>
      <c r="B15" s="63">
        <f>'06'!S37</f>
        <v>0</v>
      </c>
      <c r="C15" s="63">
        <f>Parameter!E16</f>
        <v>100</v>
      </c>
      <c r="D15" s="63">
        <f t="shared" si="0"/>
        <v>-100</v>
      </c>
    </row>
    <row r="16" spans="1:4" ht="21">
      <c r="A16" s="130">
        <f t="shared" si="1"/>
        <v>41456</v>
      </c>
      <c r="B16" s="63">
        <f>'07'!S37</f>
        <v>0</v>
      </c>
      <c r="C16" s="63">
        <f>Parameter!E17</f>
        <v>100</v>
      </c>
      <c r="D16" s="63">
        <f t="shared" si="0"/>
        <v>-100</v>
      </c>
    </row>
    <row r="17" spans="1:4" ht="21">
      <c r="A17" s="130">
        <f t="shared" si="1"/>
        <v>41487</v>
      </c>
      <c r="B17" s="63">
        <f>'08'!S37</f>
        <v>0</v>
      </c>
      <c r="C17" s="63">
        <f>Parameter!E18</f>
        <v>100</v>
      </c>
      <c r="D17" s="63">
        <f t="shared" si="0"/>
        <v>-100</v>
      </c>
    </row>
    <row r="18" spans="1:4" ht="21">
      <c r="A18" s="130">
        <f t="shared" si="1"/>
        <v>41518</v>
      </c>
      <c r="B18" s="63">
        <f>'09'!S37</f>
        <v>0</v>
      </c>
      <c r="C18" s="63">
        <f>Parameter!E19</f>
        <v>100</v>
      </c>
      <c r="D18" s="63">
        <f t="shared" si="0"/>
        <v>-100</v>
      </c>
    </row>
    <row r="19" spans="1:4" ht="21">
      <c r="A19" s="130">
        <f t="shared" si="1"/>
        <v>41548</v>
      </c>
      <c r="B19" s="63">
        <f>'10'!S37</f>
        <v>0</v>
      </c>
      <c r="C19" s="63">
        <f>Parameter!E20</f>
        <v>100</v>
      </c>
      <c r="D19" s="63">
        <f t="shared" si="0"/>
        <v>-100</v>
      </c>
    </row>
    <row r="20" spans="1:4" ht="21">
      <c r="A20" s="130">
        <f t="shared" si="1"/>
        <v>41579</v>
      </c>
      <c r="B20" s="63">
        <f>'11'!S37</f>
        <v>0</v>
      </c>
      <c r="C20" s="63">
        <f>Parameter!E21</f>
        <v>100</v>
      </c>
      <c r="D20" s="63">
        <f t="shared" si="0"/>
        <v>-100</v>
      </c>
    </row>
    <row r="21" spans="1:4" ht="21">
      <c r="A21" s="130">
        <f t="shared" si="1"/>
        <v>41609</v>
      </c>
      <c r="B21" s="63">
        <f>'12'!S37</f>
        <v>0</v>
      </c>
      <c r="C21" s="63">
        <f>Parameter!E22</f>
        <v>100</v>
      </c>
      <c r="D21" s="63">
        <f t="shared" si="0"/>
        <v>-100</v>
      </c>
    </row>
    <row r="22" ht="3.75" customHeight="1"/>
    <row r="23" spans="1:4" ht="21">
      <c r="A23" s="65" t="s">
        <v>7</v>
      </c>
      <c r="B23" s="66">
        <f>SUM(B10:B22)</f>
        <v>0</v>
      </c>
      <c r="C23" s="66">
        <f>SUM(C10:C22)</f>
        <v>1200</v>
      </c>
      <c r="D23" s="66">
        <f>SUM(D10:D22)</f>
        <v>-1200</v>
      </c>
    </row>
  </sheetData>
  <sheetProtection sheet="1"/>
  <mergeCells count="4">
    <mergeCell ref="A8:A9"/>
    <mergeCell ref="B8:B9"/>
    <mergeCell ref="C8:C9"/>
    <mergeCell ref="D8:D9"/>
  </mergeCells>
  <printOptions horizontalCentered="1" verticalCentered="1"/>
  <pageMargins left="0.5511811023622047" right="0.35433070866141736" top="0.5905511811023623" bottom="0.5511811023622047" header="0.31496062992125984" footer="0.5118110236220472"/>
  <pageSetup fitToHeight="1" fitToWidth="1" horizontalDpi="1200" verticalDpi="12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41" t="str">
        <f>Parameter!C5</f>
        <v>Firmenname</v>
      </c>
      <c r="B1" s="138"/>
      <c r="C1" s="139"/>
      <c r="D1" s="139"/>
      <c r="E1" s="139"/>
      <c r="F1" s="139"/>
      <c r="G1" s="142"/>
      <c r="H1" s="142"/>
      <c r="I1" s="142"/>
      <c r="J1" s="142"/>
      <c r="K1" s="142"/>
      <c r="L1" s="142"/>
      <c r="M1" s="142"/>
      <c r="N1" s="143"/>
      <c r="O1" s="143"/>
      <c r="P1" s="143"/>
      <c r="Q1" s="143"/>
      <c r="R1" s="143"/>
      <c r="S1" s="143"/>
    </row>
    <row r="2" spans="1:19" ht="15.75">
      <c r="A2" s="49" t="s">
        <v>47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</row>
    <row r="3" spans="1:19" ht="15.75">
      <c r="A3" s="49" t="s">
        <v>70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ht="4.5" customHeight="1"/>
    <row r="5" spans="1:26" s="16" customFormat="1" ht="18" customHeight="1">
      <c r="A5" s="118" t="s">
        <v>41</v>
      </c>
      <c r="B5" s="119"/>
      <c r="C5" s="119"/>
      <c r="D5" s="120"/>
      <c r="E5" s="12" t="str">
        <f>Übersicht!B4</f>
        <v>Mustermann, Max</v>
      </c>
      <c r="F5" s="13"/>
      <c r="G5" s="14"/>
      <c r="H5" s="14"/>
      <c r="I5" s="14"/>
      <c r="J5" s="14"/>
      <c r="K5" s="14"/>
      <c r="L5" s="14"/>
      <c r="M5" s="15"/>
      <c r="O5" s="117" t="s">
        <v>42</v>
      </c>
      <c r="P5" s="172">
        <f>Übersicht!A10</f>
        <v>41275</v>
      </c>
      <c r="Q5" s="173"/>
      <c r="R5" s="173"/>
      <c r="S5" s="174"/>
      <c r="U5" s="53"/>
      <c r="V5" s="53"/>
      <c r="W5" s="53"/>
      <c r="X5" s="53"/>
      <c r="Y5" s="53"/>
      <c r="Z5" s="53"/>
    </row>
    <row r="6" spans="1:26" s="16" customFormat="1" ht="4.5" customHeight="1">
      <c r="A6" s="17"/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S6" s="19"/>
      <c r="U6" s="53"/>
      <c r="V6" s="53"/>
      <c r="W6" s="53"/>
      <c r="X6" s="53"/>
      <c r="Y6" s="53"/>
      <c r="Z6" s="53"/>
    </row>
    <row r="7" spans="1:26" s="16" customFormat="1" ht="18.75">
      <c r="A7" s="20" t="s">
        <v>27</v>
      </c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O7" s="21" t="s">
        <v>28</v>
      </c>
      <c r="S7" s="19"/>
      <c r="U7" s="53"/>
      <c r="V7" s="53"/>
      <c r="W7" s="53"/>
      <c r="X7" s="53"/>
      <c r="Y7" s="53"/>
      <c r="Z7" s="53"/>
    </row>
    <row r="8" spans="21:26" ht="3" customHeight="1">
      <c r="U8" s="53"/>
      <c r="V8" s="53"/>
      <c r="W8" s="53"/>
      <c r="X8" s="53"/>
      <c r="Y8" s="53"/>
      <c r="Z8" s="53"/>
    </row>
    <row r="9" spans="1:26" ht="12.75" customHeight="1">
      <c r="A9" s="175" t="s">
        <v>0</v>
      </c>
      <c r="B9" s="176"/>
      <c r="C9" s="100" t="s">
        <v>5</v>
      </c>
      <c r="D9" s="100" t="s">
        <v>6</v>
      </c>
      <c r="E9" s="100" t="s">
        <v>5</v>
      </c>
      <c r="F9" s="100" t="s">
        <v>6</v>
      </c>
      <c r="G9" s="100" t="s">
        <v>1</v>
      </c>
      <c r="H9" s="138"/>
      <c r="I9" s="100" t="s">
        <v>2</v>
      </c>
      <c r="J9" s="100" t="s">
        <v>2</v>
      </c>
      <c r="K9" s="100" t="s">
        <v>3</v>
      </c>
      <c r="L9" s="100" t="s">
        <v>4</v>
      </c>
      <c r="M9" s="100" t="s">
        <v>4</v>
      </c>
      <c r="O9" s="89" t="s">
        <v>8</v>
      </c>
      <c r="P9" s="110" t="s">
        <v>48</v>
      </c>
      <c r="Q9" s="111">
        <v>1300</v>
      </c>
      <c r="R9" s="91"/>
      <c r="S9" s="112"/>
      <c r="U9" s="53"/>
      <c r="V9" s="53"/>
      <c r="W9" s="53"/>
      <c r="X9" s="53"/>
      <c r="Y9" s="53"/>
      <c r="Z9" s="53"/>
    </row>
    <row r="10" spans="1:26" ht="12.75" customHeight="1">
      <c r="A10" s="101"/>
      <c r="B10" s="102"/>
      <c r="C10" s="103"/>
      <c r="D10" s="104"/>
      <c r="E10" s="103"/>
      <c r="F10" s="104"/>
      <c r="G10" s="105"/>
      <c r="H10" s="138"/>
      <c r="I10" s="105">
        <v>1</v>
      </c>
      <c r="J10" s="105">
        <v>2</v>
      </c>
      <c r="K10" s="105"/>
      <c r="L10" s="105">
        <v>1</v>
      </c>
      <c r="M10" s="105">
        <v>2</v>
      </c>
      <c r="O10" s="93"/>
      <c r="P10" s="113" t="s">
        <v>26</v>
      </c>
      <c r="Q10" s="114">
        <v>16000</v>
      </c>
      <c r="R10" s="94"/>
      <c r="S10" s="96"/>
      <c r="U10" s="53"/>
      <c r="V10" s="53"/>
      <c r="W10" s="53"/>
      <c r="X10" s="53"/>
      <c r="Y10" s="53"/>
      <c r="Z10" s="53"/>
    </row>
    <row r="11" spans="1:26" ht="12.75" customHeight="1">
      <c r="A11" s="106"/>
      <c r="B11" s="107"/>
      <c r="C11" s="177" t="s">
        <v>24</v>
      </c>
      <c r="D11" s="178"/>
      <c r="E11" s="177" t="s">
        <v>25</v>
      </c>
      <c r="F11" s="178"/>
      <c r="G11" s="108"/>
      <c r="H11" s="138"/>
      <c r="I11" s="109">
        <f>P15</f>
        <v>0.25</v>
      </c>
      <c r="J11" s="109">
        <f>P20</f>
        <v>0.4</v>
      </c>
      <c r="K11" s="109">
        <f>P25</f>
        <v>0.5</v>
      </c>
      <c r="L11" s="109">
        <f>P30</f>
        <v>1.25</v>
      </c>
      <c r="M11" s="109">
        <f>P35</f>
        <v>1.5</v>
      </c>
      <c r="O11" s="115"/>
      <c r="P11" s="116" t="s">
        <v>12</v>
      </c>
      <c r="Q11" s="98"/>
      <c r="R11" s="98"/>
      <c r="S11" s="99">
        <f>Q9/(Q10/100)</f>
        <v>8.125</v>
      </c>
      <c r="U11" s="53"/>
      <c r="V11" s="53"/>
      <c r="W11" s="53"/>
      <c r="X11" s="53"/>
      <c r="Y11" s="53"/>
      <c r="Z11" s="53"/>
    </row>
    <row r="12" spans="3:19" ht="3" customHeight="1">
      <c r="C12" s="25"/>
      <c r="D12" s="25"/>
      <c r="E12" s="25"/>
      <c r="F12" s="25"/>
      <c r="H12" s="139"/>
      <c r="S12" s="26"/>
    </row>
    <row r="13" spans="1:19" ht="12.75">
      <c r="A13" s="27">
        <f>B13</f>
        <v>41275</v>
      </c>
      <c r="B13" s="28">
        <f>P5</f>
        <v>41275</v>
      </c>
      <c r="C13" s="29">
        <v>900</v>
      </c>
      <c r="D13" s="29">
        <v>1500</v>
      </c>
      <c r="E13" s="29">
        <v>1800</v>
      </c>
      <c r="F13" s="29">
        <v>2300</v>
      </c>
      <c r="G13" s="29">
        <f>D13-C13+F13-E13</f>
        <v>1100</v>
      </c>
      <c r="H13" s="48"/>
      <c r="I13" s="29">
        <v>300</v>
      </c>
      <c r="J13" s="29"/>
      <c r="K13" s="29"/>
      <c r="L13" s="29">
        <v>800</v>
      </c>
      <c r="M13" s="29"/>
      <c r="O13" s="31" t="s">
        <v>38</v>
      </c>
      <c r="P13" s="32" t="s">
        <v>10</v>
      </c>
      <c r="Q13" s="33">
        <f>I45</f>
        <v>6600</v>
      </c>
      <c r="R13" s="4"/>
      <c r="S13" s="34"/>
    </row>
    <row r="14" spans="1:19" ht="12.75">
      <c r="A14" s="27">
        <f>A13+1</f>
        <v>41276</v>
      </c>
      <c r="B14" s="28">
        <f>B13+1</f>
        <v>41276</v>
      </c>
      <c r="C14" s="29"/>
      <c r="D14" s="29"/>
      <c r="E14" s="29"/>
      <c r="F14" s="29"/>
      <c r="G14" s="29">
        <f aca="true" t="shared" si="0" ref="G14:G43">D14-C14+F14-E14</f>
        <v>0</v>
      </c>
      <c r="H14" s="48"/>
      <c r="I14" s="29"/>
      <c r="J14" s="29"/>
      <c r="K14" s="29"/>
      <c r="L14" s="29"/>
      <c r="M14" s="29"/>
      <c r="O14" s="35" t="s">
        <v>11</v>
      </c>
      <c r="P14" s="36" t="s">
        <v>13</v>
      </c>
      <c r="Q14" s="37">
        <f>S11</f>
        <v>8.125</v>
      </c>
      <c r="R14" s="38"/>
      <c r="S14" s="39"/>
    </row>
    <row r="15" spans="1:19" ht="12.75">
      <c r="A15" s="27">
        <f aca="true" t="shared" si="1" ref="A15:B30">A14+1</f>
        <v>41277</v>
      </c>
      <c r="B15" s="28">
        <f t="shared" si="1"/>
        <v>41277</v>
      </c>
      <c r="C15" s="29">
        <v>900</v>
      </c>
      <c r="D15" s="29">
        <v>1500</v>
      </c>
      <c r="E15" s="29">
        <v>1800</v>
      </c>
      <c r="F15" s="29">
        <v>2300</v>
      </c>
      <c r="G15" s="29">
        <f t="shared" si="0"/>
        <v>1100</v>
      </c>
      <c r="H15" s="48"/>
      <c r="I15" s="29">
        <v>300</v>
      </c>
      <c r="J15" s="29"/>
      <c r="K15" s="29"/>
      <c r="L15" s="29"/>
      <c r="M15" s="29"/>
      <c r="O15" s="40"/>
      <c r="P15" s="124">
        <f>Parameter!E26</f>
        <v>0.25</v>
      </c>
      <c r="Q15" s="37">
        <f>Q14*0.25</f>
        <v>2.03125</v>
      </c>
      <c r="R15" s="38"/>
      <c r="S15" s="39"/>
    </row>
    <row r="16" spans="1:19" ht="12.75">
      <c r="A16" s="27">
        <f t="shared" si="1"/>
        <v>41278</v>
      </c>
      <c r="B16" s="28">
        <f t="shared" si="1"/>
        <v>41278</v>
      </c>
      <c r="C16" s="29">
        <v>900</v>
      </c>
      <c r="D16" s="29">
        <v>1500</v>
      </c>
      <c r="E16" s="29">
        <v>1800</v>
      </c>
      <c r="F16" s="29">
        <v>2300</v>
      </c>
      <c r="G16" s="29">
        <f t="shared" si="0"/>
        <v>1100</v>
      </c>
      <c r="H16" s="48"/>
      <c r="I16" s="29">
        <v>300</v>
      </c>
      <c r="J16" s="29"/>
      <c r="K16" s="29"/>
      <c r="L16" s="29"/>
      <c r="M16" s="29"/>
      <c r="O16" s="41"/>
      <c r="P16" s="42" t="s">
        <v>19</v>
      </c>
      <c r="Q16" s="10"/>
      <c r="R16" s="10"/>
      <c r="S16" s="43">
        <f>Q15*(Q13/100)</f>
        <v>134.0625</v>
      </c>
    </row>
    <row r="17" spans="1:19" ht="12.75">
      <c r="A17" s="27">
        <f t="shared" si="1"/>
        <v>41279</v>
      </c>
      <c r="B17" s="28">
        <f t="shared" si="1"/>
        <v>41279</v>
      </c>
      <c r="C17" s="29">
        <v>900</v>
      </c>
      <c r="D17" s="29">
        <v>2300</v>
      </c>
      <c r="E17" s="29"/>
      <c r="F17" s="29"/>
      <c r="G17" s="29">
        <f t="shared" si="0"/>
        <v>1400</v>
      </c>
      <c r="H17" s="48"/>
      <c r="I17" s="29">
        <v>300</v>
      </c>
      <c r="J17" s="29"/>
      <c r="K17" s="29"/>
      <c r="L17" s="29"/>
      <c r="M17" s="29"/>
      <c r="P17" s="44"/>
      <c r="S17" s="26"/>
    </row>
    <row r="18" spans="1:19" ht="12.75">
      <c r="A18" s="27">
        <f t="shared" si="1"/>
        <v>41280</v>
      </c>
      <c r="B18" s="28">
        <f t="shared" si="1"/>
        <v>41280</v>
      </c>
      <c r="C18" s="29"/>
      <c r="D18" s="29"/>
      <c r="E18" s="29"/>
      <c r="F18" s="29"/>
      <c r="G18" s="29">
        <f t="shared" si="0"/>
        <v>0</v>
      </c>
      <c r="H18" s="48"/>
      <c r="I18" s="29"/>
      <c r="J18" s="29"/>
      <c r="K18" s="29"/>
      <c r="L18" s="29"/>
      <c r="M18" s="29"/>
      <c r="O18" s="31" t="s">
        <v>38</v>
      </c>
      <c r="P18" s="125" t="s">
        <v>14</v>
      </c>
      <c r="Q18" s="33">
        <f>J45</f>
        <v>0</v>
      </c>
      <c r="R18" s="4"/>
      <c r="S18" s="34"/>
    </row>
    <row r="19" spans="1:19" ht="12.75">
      <c r="A19" s="27">
        <f t="shared" si="1"/>
        <v>41281</v>
      </c>
      <c r="B19" s="28">
        <f t="shared" si="1"/>
        <v>41281</v>
      </c>
      <c r="C19" s="29">
        <v>900</v>
      </c>
      <c r="D19" s="29">
        <v>2300</v>
      </c>
      <c r="E19" s="29"/>
      <c r="F19" s="29"/>
      <c r="G19" s="29">
        <f t="shared" si="0"/>
        <v>1400</v>
      </c>
      <c r="H19" s="48"/>
      <c r="I19" s="29">
        <v>300</v>
      </c>
      <c r="J19" s="29"/>
      <c r="K19" s="29"/>
      <c r="L19" s="29"/>
      <c r="M19" s="29"/>
      <c r="O19" s="35" t="s">
        <v>15</v>
      </c>
      <c r="P19" s="126" t="s">
        <v>13</v>
      </c>
      <c r="Q19" s="37">
        <f>S11</f>
        <v>8.125</v>
      </c>
      <c r="R19" s="38"/>
      <c r="S19" s="39"/>
    </row>
    <row r="20" spans="1:19" ht="12.75">
      <c r="A20" s="27">
        <f t="shared" si="1"/>
        <v>41282</v>
      </c>
      <c r="B20" s="28">
        <f t="shared" si="1"/>
        <v>41282</v>
      </c>
      <c r="C20" s="29">
        <v>900</v>
      </c>
      <c r="D20" s="29">
        <v>2300</v>
      </c>
      <c r="E20" s="29"/>
      <c r="F20" s="29"/>
      <c r="G20" s="29">
        <f t="shared" si="0"/>
        <v>1400</v>
      </c>
      <c r="H20" s="48"/>
      <c r="I20" s="29">
        <v>300</v>
      </c>
      <c r="J20" s="29"/>
      <c r="K20" s="29">
        <v>1100</v>
      </c>
      <c r="L20" s="29"/>
      <c r="M20" s="29"/>
      <c r="O20" s="35" t="s">
        <v>16</v>
      </c>
      <c r="P20" s="124">
        <f>Parameter!E29</f>
        <v>0.4</v>
      </c>
      <c r="Q20" s="37">
        <f>Q19*0.4</f>
        <v>3.25</v>
      </c>
      <c r="R20" s="38"/>
      <c r="S20" s="39"/>
    </row>
    <row r="21" spans="1:19" ht="12.75">
      <c r="A21" s="27">
        <f t="shared" si="1"/>
        <v>41283</v>
      </c>
      <c r="B21" s="28">
        <f t="shared" si="1"/>
        <v>41283</v>
      </c>
      <c r="C21" s="29"/>
      <c r="D21" s="29"/>
      <c r="E21" s="29"/>
      <c r="F21" s="29"/>
      <c r="G21" s="29">
        <f t="shared" si="0"/>
        <v>0</v>
      </c>
      <c r="H21" s="48"/>
      <c r="I21" s="29"/>
      <c r="J21" s="29"/>
      <c r="K21" s="29"/>
      <c r="L21" s="29"/>
      <c r="M21" s="29"/>
      <c r="O21" s="41"/>
      <c r="P21" s="127" t="s">
        <v>20</v>
      </c>
      <c r="Q21" s="10"/>
      <c r="R21" s="10"/>
      <c r="S21" s="43">
        <f>Q20*(Q18/100)</f>
        <v>0</v>
      </c>
    </row>
    <row r="22" spans="1:19" ht="12.75">
      <c r="A22" s="27">
        <f t="shared" si="1"/>
        <v>41284</v>
      </c>
      <c r="B22" s="28">
        <f t="shared" si="1"/>
        <v>41284</v>
      </c>
      <c r="C22" s="29">
        <v>800</v>
      </c>
      <c r="D22" s="29">
        <v>2300</v>
      </c>
      <c r="E22" s="29"/>
      <c r="F22" s="29"/>
      <c r="G22" s="29">
        <f t="shared" si="0"/>
        <v>1500</v>
      </c>
      <c r="H22" s="48"/>
      <c r="I22" s="29">
        <v>300</v>
      </c>
      <c r="J22" s="29"/>
      <c r="K22" s="29"/>
      <c r="L22" s="29"/>
      <c r="M22" s="29"/>
      <c r="P22" s="128"/>
      <c r="S22" s="26"/>
    </row>
    <row r="23" spans="1:19" ht="12.75">
      <c r="A23" s="27">
        <f t="shared" si="1"/>
        <v>41285</v>
      </c>
      <c r="B23" s="28">
        <f t="shared" si="1"/>
        <v>41285</v>
      </c>
      <c r="C23" s="29"/>
      <c r="D23" s="29"/>
      <c r="E23" s="29"/>
      <c r="F23" s="29"/>
      <c r="G23" s="29">
        <f t="shared" si="0"/>
        <v>0</v>
      </c>
      <c r="H23" s="48"/>
      <c r="I23" s="29"/>
      <c r="J23" s="29"/>
      <c r="K23" s="29"/>
      <c r="L23" s="29"/>
      <c r="M23" s="29"/>
      <c r="O23" s="31" t="s">
        <v>39</v>
      </c>
      <c r="P23" s="125" t="s">
        <v>18</v>
      </c>
      <c r="Q23" s="33">
        <f>K45</f>
        <v>3300</v>
      </c>
      <c r="R23" s="4"/>
      <c r="S23" s="34"/>
    </row>
    <row r="24" spans="1:19" ht="12.75">
      <c r="A24" s="27">
        <f t="shared" si="1"/>
        <v>41286</v>
      </c>
      <c r="B24" s="28">
        <f t="shared" si="1"/>
        <v>41286</v>
      </c>
      <c r="C24" s="29">
        <v>900</v>
      </c>
      <c r="D24" s="29">
        <v>2300</v>
      </c>
      <c r="E24" s="29"/>
      <c r="F24" s="29"/>
      <c r="G24" s="29">
        <f t="shared" si="0"/>
        <v>1400</v>
      </c>
      <c r="H24" s="48"/>
      <c r="I24" s="29">
        <v>300</v>
      </c>
      <c r="J24" s="29"/>
      <c r="K24" s="29"/>
      <c r="L24" s="29"/>
      <c r="M24" s="29"/>
      <c r="O24" s="35" t="s">
        <v>43</v>
      </c>
      <c r="P24" s="126" t="s">
        <v>13</v>
      </c>
      <c r="Q24" s="37">
        <f>S11</f>
        <v>8.125</v>
      </c>
      <c r="R24" s="38"/>
      <c r="S24" s="39"/>
    </row>
    <row r="25" spans="1:19" ht="12.75">
      <c r="A25" s="27">
        <f t="shared" si="1"/>
        <v>41287</v>
      </c>
      <c r="B25" s="28">
        <f t="shared" si="1"/>
        <v>41287</v>
      </c>
      <c r="C25" s="29">
        <v>900</v>
      </c>
      <c r="D25" s="29">
        <v>2300</v>
      </c>
      <c r="E25" s="29"/>
      <c r="F25" s="29"/>
      <c r="G25" s="29">
        <f t="shared" si="0"/>
        <v>1400</v>
      </c>
      <c r="H25" s="48"/>
      <c r="I25" s="29">
        <v>300</v>
      </c>
      <c r="J25" s="29"/>
      <c r="K25" s="29"/>
      <c r="L25" s="29"/>
      <c r="M25" s="29"/>
      <c r="O25" s="45"/>
      <c r="P25" s="124">
        <f>Parameter!E32</f>
        <v>0.5</v>
      </c>
      <c r="Q25" s="37">
        <f>Q24*0.5</f>
        <v>4.0625</v>
      </c>
      <c r="R25" s="38"/>
      <c r="S25" s="39"/>
    </row>
    <row r="26" spans="1:19" ht="12.75">
      <c r="A26" s="27">
        <f t="shared" si="1"/>
        <v>41288</v>
      </c>
      <c r="B26" s="28">
        <f t="shared" si="1"/>
        <v>41288</v>
      </c>
      <c r="C26" s="29">
        <v>800</v>
      </c>
      <c r="D26" s="29">
        <v>2300</v>
      </c>
      <c r="E26" s="29"/>
      <c r="F26" s="29"/>
      <c r="G26" s="29">
        <f t="shared" si="0"/>
        <v>1500</v>
      </c>
      <c r="H26" s="48"/>
      <c r="I26" s="29">
        <v>300</v>
      </c>
      <c r="J26" s="29"/>
      <c r="K26" s="29"/>
      <c r="L26" s="29"/>
      <c r="M26" s="29"/>
      <c r="O26" s="41"/>
      <c r="P26" s="127" t="s">
        <v>21</v>
      </c>
      <c r="Q26" s="10"/>
      <c r="R26" s="10"/>
      <c r="S26" s="43">
        <f>Q25*(Q23/100)</f>
        <v>134.0625</v>
      </c>
    </row>
    <row r="27" spans="1:19" ht="12.75">
      <c r="A27" s="27">
        <f t="shared" si="1"/>
        <v>41289</v>
      </c>
      <c r="B27" s="28">
        <f t="shared" si="1"/>
        <v>41289</v>
      </c>
      <c r="C27" s="29"/>
      <c r="D27" s="29"/>
      <c r="E27" s="29"/>
      <c r="F27" s="29"/>
      <c r="G27" s="29">
        <f t="shared" si="0"/>
        <v>0</v>
      </c>
      <c r="H27" s="48"/>
      <c r="I27" s="29"/>
      <c r="J27" s="29"/>
      <c r="K27" s="29"/>
      <c r="L27" s="29"/>
      <c r="M27" s="29"/>
      <c r="P27" s="128"/>
      <c r="S27" s="26"/>
    </row>
    <row r="28" spans="1:19" ht="12.75">
      <c r="A28" s="27">
        <f t="shared" si="1"/>
        <v>41290</v>
      </c>
      <c r="B28" s="28">
        <f t="shared" si="1"/>
        <v>41290</v>
      </c>
      <c r="C28" s="29">
        <v>600</v>
      </c>
      <c r="D28" s="29">
        <v>1500</v>
      </c>
      <c r="E28" s="29"/>
      <c r="F28" s="29"/>
      <c r="G28" s="29">
        <f t="shared" si="0"/>
        <v>900</v>
      </c>
      <c r="H28" s="48"/>
      <c r="I28" s="29"/>
      <c r="J28" s="29"/>
      <c r="K28" s="29"/>
      <c r="L28" s="29"/>
      <c r="M28" s="29"/>
      <c r="O28" s="31" t="s">
        <v>40</v>
      </c>
      <c r="P28" s="125" t="s">
        <v>29</v>
      </c>
      <c r="Q28" s="33">
        <f>L45</f>
        <v>800</v>
      </c>
      <c r="R28" s="4"/>
      <c r="S28" s="34"/>
    </row>
    <row r="29" spans="1:19" ht="12.75">
      <c r="A29" s="27">
        <f t="shared" si="1"/>
        <v>41291</v>
      </c>
      <c r="B29" s="28">
        <f t="shared" si="1"/>
        <v>41291</v>
      </c>
      <c r="C29" s="29">
        <v>900</v>
      </c>
      <c r="D29" s="29">
        <v>2300</v>
      </c>
      <c r="E29" s="29"/>
      <c r="F29" s="29"/>
      <c r="G29" s="29">
        <f t="shared" si="0"/>
        <v>1400</v>
      </c>
      <c r="H29" s="48"/>
      <c r="I29" s="29">
        <v>300</v>
      </c>
      <c r="J29" s="29"/>
      <c r="K29" s="29"/>
      <c r="L29" s="29"/>
      <c r="M29" s="29"/>
      <c r="O29" s="35" t="s">
        <v>35</v>
      </c>
      <c r="P29" s="126" t="s">
        <v>13</v>
      </c>
      <c r="Q29" s="37">
        <f>S11</f>
        <v>8.125</v>
      </c>
      <c r="R29" s="38"/>
      <c r="S29" s="39"/>
    </row>
    <row r="30" spans="1:19" ht="12.75">
      <c r="A30" s="27">
        <f t="shared" si="1"/>
        <v>41292</v>
      </c>
      <c r="B30" s="28">
        <f t="shared" si="1"/>
        <v>41292</v>
      </c>
      <c r="C30" s="29">
        <v>900</v>
      </c>
      <c r="D30" s="29">
        <v>1500</v>
      </c>
      <c r="E30" s="29">
        <v>1800</v>
      </c>
      <c r="F30" s="29">
        <v>2300</v>
      </c>
      <c r="G30" s="29">
        <f t="shared" si="0"/>
        <v>1100</v>
      </c>
      <c r="H30" s="48"/>
      <c r="I30" s="29">
        <v>300</v>
      </c>
      <c r="J30" s="29"/>
      <c r="K30" s="29"/>
      <c r="L30" s="29"/>
      <c r="M30" s="29"/>
      <c r="O30" s="35" t="s">
        <v>36</v>
      </c>
      <c r="P30" s="124">
        <f>Parameter!E35</f>
        <v>1.25</v>
      </c>
      <c r="Q30" s="37">
        <f>Q29*1.25</f>
        <v>10.15625</v>
      </c>
      <c r="R30" s="38"/>
      <c r="S30" s="39"/>
    </row>
    <row r="31" spans="1:19" ht="12.75">
      <c r="A31" s="27">
        <f aca="true" t="shared" si="2" ref="A31:B43">A30+1</f>
        <v>41293</v>
      </c>
      <c r="B31" s="28">
        <f t="shared" si="2"/>
        <v>41293</v>
      </c>
      <c r="C31" s="29">
        <v>900</v>
      </c>
      <c r="D31" s="29">
        <v>1500</v>
      </c>
      <c r="E31" s="29">
        <v>1800</v>
      </c>
      <c r="F31" s="29">
        <v>2300</v>
      </c>
      <c r="G31" s="29">
        <f t="shared" si="0"/>
        <v>1100</v>
      </c>
      <c r="H31" s="48"/>
      <c r="I31" s="29">
        <v>300</v>
      </c>
      <c r="J31" s="29"/>
      <c r="K31" s="29"/>
      <c r="L31" s="29"/>
      <c r="M31" s="29"/>
      <c r="O31" s="41"/>
      <c r="P31" s="127" t="s">
        <v>30</v>
      </c>
      <c r="Q31" s="10"/>
      <c r="R31" s="10"/>
      <c r="S31" s="43">
        <f>Q30*(Q28/100)</f>
        <v>81.25</v>
      </c>
    </row>
    <row r="32" spans="1:19" ht="12.75">
      <c r="A32" s="27">
        <f t="shared" si="2"/>
        <v>41294</v>
      </c>
      <c r="B32" s="28">
        <f t="shared" si="2"/>
        <v>41294</v>
      </c>
      <c r="C32" s="29">
        <v>900</v>
      </c>
      <c r="D32" s="29">
        <v>1500</v>
      </c>
      <c r="E32" s="29">
        <v>1800</v>
      </c>
      <c r="F32" s="29">
        <v>2300</v>
      </c>
      <c r="G32" s="29">
        <f t="shared" si="0"/>
        <v>1100</v>
      </c>
      <c r="H32" s="48"/>
      <c r="I32" s="29">
        <v>300</v>
      </c>
      <c r="J32" s="29"/>
      <c r="K32" s="29"/>
      <c r="L32" s="29"/>
      <c r="M32" s="29"/>
      <c r="P32" s="128"/>
      <c r="S32" s="26"/>
    </row>
    <row r="33" spans="1:19" ht="12.75">
      <c r="A33" s="27">
        <f t="shared" si="2"/>
        <v>41295</v>
      </c>
      <c r="B33" s="28">
        <f t="shared" si="2"/>
        <v>41295</v>
      </c>
      <c r="C33" s="29">
        <v>900</v>
      </c>
      <c r="D33" s="29">
        <v>1500</v>
      </c>
      <c r="E33" s="29">
        <v>1800</v>
      </c>
      <c r="F33" s="29">
        <v>2300</v>
      </c>
      <c r="G33" s="29">
        <f t="shared" si="0"/>
        <v>1100</v>
      </c>
      <c r="H33" s="48"/>
      <c r="I33" s="29">
        <v>300</v>
      </c>
      <c r="J33" s="29"/>
      <c r="K33" s="29"/>
      <c r="L33" s="29"/>
      <c r="M33" s="29"/>
      <c r="O33" s="31" t="s">
        <v>40</v>
      </c>
      <c r="P33" s="125" t="s">
        <v>31</v>
      </c>
      <c r="Q33" s="33">
        <f>M45</f>
        <v>0</v>
      </c>
      <c r="R33" s="4"/>
      <c r="S33" s="34"/>
    </row>
    <row r="34" spans="1:19" ht="12.75">
      <c r="A34" s="27">
        <f t="shared" si="2"/>
        <v>41296</v>
      </c>
      <c r="B34" s="28">
        <f t="shared" si="2"/>
        <v>41296</v>
      </c>
      <c r="C34" s="29">
        <v>1300</v>
      </c>
      <c r="D34" s="29">
        <v>2300</v>
      </c>
      <c r="E34" s="29"/>
      <c r="F34" s="29"/>
      <c r="G34" s="29">
        <f t="shared" si="0"/>
        <v>1000</v>
      </c>
      <c r="H34" s="48"/>
      <c r="I34" s="29">
        <v>300</v>
      </c>
      <c r="J34" s="29"/>
      <c r="K34" s="29">
        <v>1100</v>
      </c>
      <c r="L34" s="29"/>
      <c r="M34" s="29"/>
      <c r="O34" s="35" t="s">
        <v>33</v>
      </c>
      <c r="P34" s="126" t="s">
        <v>13</v>
      </c>
      <c r="Q34" s="37">
        <f>S11</f>
        <v>8.125</v>
      </c>
      <c r="R34" s="38"/>
      <c r="S34" s="39"/>
    </row>
    <row r="35" spans="1:19" ht="12.75">
      <c r="A35" s="27">
        <f t="shared" si="2"/>
        <v>41297</v>
      </c>
      <c r="B35" s="28">
        <f t="shared" si="2"/>
        <v>41297</v>
      </c>
      <c r="C35" s="29"/>
      <c r="D35" s="29"/>
      <c r="E35" s="29"/>
      <c r="F35" s="29"/>
      <c r="G35" s="29">
        <f t="shared" si="0"/>
        <v>0</v>
      </c>
      <c r="H35" s="48"/>
      <c r="I35" s="29"/>
      <c r="J35" s="29"/>
      <c r="K35" s="29"/>
      <c r="L35" s="29"/>
      <c r="M35" s="29"/>
      <c r="O35" s="35" t="s">
        <v>34</v>
      </c>
      <c r="P35" s="124">
        <f>Parameter!E38</f>
        <v>1.5</v>
      </c>
      <c r="Q35" s="37">
        <f>Q34*1.5</f>
        <v>12.1875</v>
      </c>
      <c r="R35" s="38"/>
      <c r="S35" s="39"/>
    </row>
    <row r="36" spans="1:19" ht="12.75">
      <c r="A36" s="27">
        <f t="shared" si="2"/>
        <v>41298</v>
      </c>
      <c r="B36" s="28">
        <f t="shared" si="2"/>
        <v>41298</v>
      </c>
      <c r="C36" s="29">
        <v>900</v>
      </c>
      <c r="D36" s="29">
        <v>1500</v>
      </c>
      <c r="E36" s="29">
        <v>1800</v>
      </c>
      <c r="F36" s="29">
        <v>2300</v>
      </c>
      <c r="G36" s="29">
        <f t="shared" si="0"/>
        <v>1100</v>
      </c>
      <c r="H36" s="48"/>
      <c r="I36" s="29">
        <v>300</v>
      </c>
      <c r="J36" s="29"/>
      <c r="K36" s="29"/>
      <c r="L36" s="29"/>
      <c r="M36" s="29"/>
      <c r="O36" s="41"/>
      <c r="P36" s="127" t="s">
        <v>32</v>
      </c>
      <c r="Q36" s="10"/>
      <c r="R36" s="10"/>
      <c r="S36" s="43">
        <f>Q35*(Q33/100)</f>
        <v>0</v>
      </c>
    </row>
    <row r="37" spans="1:13" ht="12.75">
      <c r="A37" s="27">
        <f t="shared" si="2"/>
        <v>41299</v>
      </c>
      <c r="B37" s="28">
        <f t="shared" si="2"/>
        <v>41299</v>
      </c>
      <c r="C37" s="29">
        <v>900</v>
      </c>
      <c r="D37" s="29">
        <v>1500</v>
      </c>
      <c r="E37" s="29">
        <v>1800</v>
      </c>
      <c r="F37" s="29">
        <v>2300</v>
      </c>
      <c r="G37" s="29">
        <f t="shared" si="0"/>
        <v>1100</v>
      </c>
      <c r="H37" s="48"/>
      <c r="I37" s="29">
        <v>300</v>
      </c>
      <c r="J37" s="29"/>
      <c r="K37" s="29"/>
      <c r="L37" s="29"/>
      <c r="M37" s="29"/>
    </row>
    <row r="38" spans="1:19" ht="12.75">
      <c r="A38" s="27">
        <f t="shared" si="2"/>
        <v>41300</v>
      </c>
      <c r="B38" s="28">
        <f t="shared" si="2"/>
        <v>41300</v>
      </c>
      <c r="C38" s="29">
        <v>900</v>
      </c>
      <c r="D38" s="29">
        <v>1500</v>
      </c>
      <c r="E38" s="29">
        <v>1800</v>
      </c>
      <c r="F38" s="29">
        <v>2300</v>
      </c>
      <c r="G38" s="29">
        <f t="shared" si="0"/>
        <v>1100</v>
      </c>
      <c r="H38" s="48"/>
      <c r="I38" s="29">
        <v>300</v>
      </c>
      <c r="J38" s="29"/>
      <c r="K38" s="29"/>
      <c r="L38" s="29"/>
      <c r="M38" s="29"/>
      <c r="O38" s="89" t="s">
        <v>17</v>
      </c>
      <c r="P38" s="90"/>
      <c r="Q38" s="91"/>
      <c r="R38" s="91"/>
      <c r="S38" s="92">
        <f>S31+S26+S21+S16+S36</f>
        <v>349.375</v>
      </c>
    </row>
    <row r="39" spans="1:19" ht="12.75">
      <c r="A39" s="27">
        <f t="shared" si="2"/>
        <v>41301</v>
      </c>
      <c r="B39" s="28">
        <f t="shared" si="2"/>
        <v>41301</v>
      </c>
      <c r="C39" s="29">
        <v>900</v>
      </c>
      <c r="D39" s="29">
        <v>2300</v>
      </c>
      <c r="E39" s="29"/>
      <c r="F39" s="29"/>
      <c r="G39" s="29">
        <f t="shared" si="0"/>
        <v>1400</v>
      </c>
      <c r="H39" s="48"/>
      <c r="I39" s="29">
        <v>300</v>
      </c>
      <c r="J39" s="29"/>
      <c r="K39" s="29"/>
      <c r="L39" s="29"/>
      <c r="M39" s="29"/>
      <c r="O39" s="93" t="s">
        <v>22</v>
      </c>
      <c r="P39" s="94"/>
      <c r="Q39" s="94"/>
      <c r="R39" s="94"/>
      <c r="S39" s="95">
        <v>100</v>
      </c>
    </row>
    <row r="40" spans="1:19" ht="12.75">
      <c r="A40" s="27">
        <f t="shared" si="2"/>
        <v>41302</v>
      </c>
      <c r="B40" s="28">
        <f t="shared" si="2"/>
        <v>41302</v>
      </c>
      <c r="C40" s="29">
        <v>900</v>
      </c>
      <c r="D40" s="29">
        <v>2300</v>
      </c>
      <c r="E40" s="29"/>
      <c r="F40" s="29"/>
      <c r="G40" s="29">
        <f t="shared" si="0"/>
        <v>1400</v>
      </c>
      <c r="H40" s="48"/>
      <c r="I40" s="29">
        <v>300</v>
      </c>
      <c r="J40" s="29"/>
      <c r="K40" s="29"/>
      <c r="L40" s="29"/>
      <c r="M40" s="29"/>
      <c r="O40" s="93"/>
      <c r="P40" s="94"/>
      <c r="Q40" s="94"/>
      <c r="R40" s="94"/>
      <c r="S40" s="96"/>
    </row>
    <row r="41" spans="1:19" ht="12.75">
      <c r="A41" s="27">
        <f t="shared" si="2"/>
        <v>41303</v>
      </c>
      <c r="B41" s="28">
        <f t="shared" si="2"/>
        <v>41303</v>
      </c>
      <c r="C41" s="29">
        <v>900</v>
      </c>
      <c r="D41" s="29">
        <v>2300</v>
      </c>
      <c r="E41" s="29"/>
      <c r="F41" s="29"/>
      <c r="G41" s="29">
        <f t="shared" si="0"/>
        <v>1400</v>
      </c>
      <c r="H41" s="48"/>
      <c r="I41" s="29">
        <v>300</v>
      </c>
      <c r="J41" s="29"/>
      <c r="K41" s="29">
        <v>1100</v>
      </c>
      <c r="L41" s="29"/>
      <c r="M41" s="29"/>
      <c r="O41" s="97" t="s">
        <v>23</v>
      </c>
      <c r="P41" s="98"/>
      <c r="Q41" s="98"/>
      <c r="R41" s="98"/>
      <c r="S41" s="99">
        <f>S38-S39</f>
        <v>249.375</v>
      </c>
    </row>
    <row r="42" spans="1:13" ht="12.75">
      <c r="A42" s="27">
        <f t="shared" si="2"/>
        <v>41304</v>
      </c>
      <c r="B42" s="28">
        <f t="shared" si="2"/>
        <v>41304</v>
      </c>
      <c r="C42" s="29"/>
      <c r="D42" s="29"/>
      <c r="E42" s="29"/>
      <c r="F42" s="29"/>
      <c r="G42" s="29">
        <f t="shared" si="0"/>
        <v>0</v>
      </c>
      <c r="H42" s="48"/>
      <c r="I42" s="29"/>
      <c r="J42" s="29"/>
      <c r="K42" s="29"/>
      <c r="L42" s="29"/>
      <c r="M42" s="29"/>
    </row>
    <row r="43" spans="1:19" ht="12.75">
      <c r="A43" s="27">
        <f t="shared" si="2"/>
        <v>41305</v>
      </c>
      <c r="B43" s="28">
        <f t="shared" si="2"/>
        <v>41305</v>
      </c>
      <c r="C43" s="29">
        <v>900</v>
      </c>
      <c r="D43" s="29">
        <v>1800</v>
      </c>
      <c r="E43" s="29"/>
      <c r="F43" s="29"/>
      <c r="G43" s="29">
        <f t="shared" si="0"/>
        <v>900</v>
      </c>
      <c r="H43" s="48"/>
      <c r="I43" s="29"/>
      <c r="J43" s="29"/>
      <c r="K43" s="29"/>
      <c r="L43" s="29"/>
      <c r="M43" s="29"/>
      <c r="O43" s="121"/>
      <c r="P43" s="4"/>
      <c r="Q43" s="4"/>
      <c r="R43" s="4"/>
      <c r="S43" s="5"/>
    </row>
    <row r="44" spans="1:19" ht="3" customHeight="1">
      <c r="A44" s="46"/>
      <c r="B44" s="47"/>
      <c r="C44" s="30"/>
      <c r="D44" s="30"/>
      <c r="E44" s="30"/>
      <c r="F44" s="30"/>
      <c r="G44" s="30"/>
      <c r="H44" s="48"/>
      <c r="I44" s="30"/>
      <c r="J44" s="30"/>
      <c r="K44" s="30"/>
      <c r="L44" s="30"/>
      <c r="M44" s="30"/>
      <c r="O44" s="40"/>
      <c r="P44" s="38"/>
      <c r="Q44" s="38"/>
      <c r="R44" s="38"/>
      <c r="S44" s="122"/>
    </row>
    <row r="45" spans="1:19" ht="12.75">
      <c r="A45" s="84" t="s">
        <v>7</v>
      </c>
      <c r="B45" s="85"/>
      <c r="C45" s="86"/>
      <c r="D45" s="87"/>
      <c r="E45" s="87"/>
      <c r="F45" s="87"/>
      <c r="G45" s="88">
        <f>SUM(G13:G43)</f>
        <v>29400</v>
      </c>
      <c r="H45" s="48"/>
      <c r="I45" s="88">
        <f>SUM(I13:I44)</f>
        <v>6600</v>
      </c>
      <c r="J45" s="88">
        <f>SUM(J13:J44)</f>
        <v>0</v>
      </c>
      <c r="K45" s="88">
        <f>SUM(K13:K44)</f>
        <v>3300</v>
      </c>
      <c r="L45" s="88">
        <f>SUM(L13:L44)</f>
        <v>800</v>
      </c>
      <c r="M45" s="88">
        <f>SUM(M13:M44)</f>
        <v>0</v>
      </c>
      <c r="O45" s="115"/>
      <c r="P45" s="98"/>
      <c r="Q45" s="98"/>
      <c r="R45" s="98"/>
      <c r="S45" s="123" t="s">
        <v>37</v>
      </c>
    </row>
  </sheetData>
  <sheetProtection sheet="1"/>
  <mergeCells count="4">
    <mergeCell ref="P5:S5"/>
    <mergeCell ref="A9:B9"/>
    <mergeCell ref="C11:D11"/>
    <mergeCell ref="E11:F11"/>
  </mergeCells>
  <printOptions/>
  <pageMargins left="0.49" right="0.46" top="0.41" bottom="0.42" header="0.22" footer="0.24"/>
  <pageSetup horizontalDpi="1200" verticalDpi="12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110" zoomScaleNormal="110" zoomScalePageLayoutView="0" workbookViewId="0" topLeftCell="A1">
      <selection activeCell="E18" sqref="E18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Parameter!B11</f>
        <v>41275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Parameter!D11</f>
        <v>1600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10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41275</v>
      </c>
      <c r="B12" s="28">
        <f>P4</f>
        <v>41275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41276</v>
      </c>
      <c r="B13" s="28">
        <f>B12+1</f>
        <v>41276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10</v>
      </c>
      <c r="R13" s="38"/>
      <c r="S13" s="39"/>
    </row>
    <row r="14" spans="1:19" ht="12.75">
      <c r="A14" s="27">
        <f aca="true" t="shared" si="1" ref="A14:A42">A13+1</f>
        <v>41277</v>
      </c>
      <c r="B14" s="28">
        <f aca="true" t="shared" si="2" ref="B14:B42">B13+1</f>
        <v>41277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2.5</v>
      </c>
      <c r="R14" s="38"/>
      <c r="S14" s="39"/>
    </row>
    <row r="15" spans="1:19" ht="12.75">
      <c r="A15" s="27">
        <f t="shared" si="1"/>
        <v>41278</v>
      </c>
      <c r="B15" s="28">
        <f t="shared" si="2"/>
        <v>41278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41279</v>
      </c>
      <c r="B16" s="28">
        <f t="shared" si="2"/>
        <v>41279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41280</v>
      </c>
      <c r="B17" s="28">
        <f t="shared" si="2"/>
        <v>41280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41281</v>
      </c>
      <c r="B18" s="28">
        <f t="shared" si="2"/>
        <v>41281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10</v>
      </c>
      <c r="R18" s="38"/>
      <c r="S18" s="39"/>
    </row>
    <row r="19" spans="1:19" ht="12.75">
      <c r="A19" s="27">
        <f t="shared" si="1"/>
        <v>41282</v>
      </c>
      <c r="B19" s="28">
        <f t="shared" si="2"/>
        <v>41282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4</v>
      </c>
      <c r="R19" s="38"/>
      <c r="S19" s="39"/>
    </row>
    <row r="20" spans="1:19" ht="12.75">
      <c r="A20" s="27">
        <f t="shared" si="1"/>
        <v>41283</v>
      </c>
      <c r="B20" s="28">
        <f t="shared" si="2"/>
        <v>41283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41284</v>
      </c>
      <c r="B21" s="28">
        <f t="shared" si="2"/>
        <v>41284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41285</v>
      </c>
      <c r="B22" s="28">
        <f t="shared" si="2"/>
        <v>41285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41286</v>
      </c>
      <c r="B23" s="28">
        <f t="shared" si="2"/>
        <v>41286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10</v>
      </c>
      <c r="R23" s="38"/>
      <c r="S23" s="39"/>
    </row>
    <row r="24" spans="1:19" ht="12.75">
      <c r="A24" s="27">
        <f t="shared" si="1"/>
        <v>41287</v>
      </c>
      <c r="B24" s="28">
        <f t="shared" si="2"/>
        <v>41287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5</v>
      </c>
      <c r="R24" s="38"/>
      <c r="S24" s="39"/>
    </row>
    <row r="25" spans="1:19" ht="12.75">
      <c r="A25" s="27">
        <f t="shared" si="1"/>
        <v>41288</v>
      </c>
      <c r="B25" s="28">
        <f t="shared" si="2"/>
        <v>41288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41289</v>
      </c>
      <c r="B26" s="28">
        <f t="shared" si="2"/>
        <v>41289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41290</v>
      </c>
      <c r="B27" s="28">
        <f t="shared" si="2"/>
        <v>41290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41291</v>
      </c>
      <c r="B28" s="28">
        <f t="shared" si="2"/>
        <v>41291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10</v>
      </c>
      <c r="R28" s="38"/>
      <c r="S28" s="39"/>
    </row>
    <row r="29" spans="1:19" ht="12.75">
      <c r="A29" s="27">
        <f t="shared" si="1"/>
        <v>41292</v>
      </c>
      <c r="B29" s="28">
        <f t="shared" si="2"/>
        <v>41292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12.5</v>
      </c>
      <c r="R29" s="38"/>
      <c r="S29" s="39"/>
    </row>
    <row r="30" spans="1:19" ht="12.75">
      <c r="A30" s="27">
        <f t="shared" si="1"/>
        <v>41293</v>
      </c>
      <c r="B30" s="28">
        <f t="shared" si="2"/>
        <v>41293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1"/>
        <v>41294</v>
      </c>
      <c r="B31" s="28">
        <f t="shared" si="2"/>
        <v>41294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1"/>
        <v>41295</v>
      </c>
      <c r="B32" s="28">
        <f t="shared" si="2"/>
        <v>41295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1"/>
        <v>41296</v>
      </c>
      <c r="B33" s="28">
        <f t="shared" si="2"/>
        <v>41296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10</v>
      </c>
      <c r="R33" s="38"/>
      <c r="S33" s="39"/>
    </row>
    <row r="34" spans="1:19" ht="12.75">
      <c r="A34" s="27">
        <f t="shared" si="1"/>
        <v>41297</v>
      </c>
      <c r="B34" s="28">
        <f t="shared" si="2"/>
        <v>41297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15</v>
      </c>
      <c r="R34" s="38"/>
      <c r="S34" s="39"/>
    </row>
    <row r="35" spans="1:19" ht="12.75">
      <c r="A35" s="27">
        <f t="shared" si="1"/>
        <v>41298</v>
      </c>
      <c r="B35" s="28">
        <f t="shared" si="2"/>
        <v>41298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1"/>
        <v>41299</v>
      </c>
      <c r="B36" s="28">
        <f t="shared" si="2"/>
        <v>41299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1"/>
        <v>41300</v>
      </c>
      <c r="B37" s="28">
        <f t="shared" si="2"/>
        <v>41300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1"/>
        <v>41301</v>
      </c>
      <c r="B38" s="28">
        <f t="shared" si="2"/>
        <v>41301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Parameter!E11</f>
        <v>100</v>
      </c>
    </row>
    <row r="39" spans="1:19" ht="12.75">
      <c r="A39" s="27">
        <f t="shared" si="1"/>
        <v>41302</v>
      </c>
      <c r="B39" s="28">
        <f t="shared" si="2"/>
        <v>41302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1"/>
        <v>41303</v>
      </c>
      <c r="B40" s="28">
        <f t="shared" si="2"/>
        <v>41303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1"/>
        <v>41304</v>
      </c>
      <c r="B41" s="28">
        <f t="shared" si="2"/>
        <v>41304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1"/>
        <v>41305</v>
      </c>
      <c r="B42" s="28">
        <f t="shared" si="2"/>
        <v>41305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A8:B8"/>
    <mergeCell ref="C10:D10"/>
    <mergeCell ref="E10:F10"/>
    <mergeCell ref="P4:S4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7">
      <selection activeCell="S38" sqref="S38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Parameter!B12</f>
        <v>41306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Parameter!D12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41306</v>
      </c>
      <c r="B12" s="28">
        <f>P4</f>
        <v>41306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41307</v>
      </c>
      <c r="B13" s="28">
        <f>B12+1</f>
        <v>41307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41308</v>
      </c>
      <c r="B14" s="28">
        <f t="shared" si="1"/>
        <v>41308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41309</v>
      </c>
      <c r="B15" s="28">
        <f t="shared" si="1"/>
        <v>41309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41310</v>
      </c>
      <c r="B16" s="28">
        <f t="shared" si="1"/>
        <v>41310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41311</v>
      </c>
      <c r="B17" s="28">
        <f t="shared" si="1"/>
        <v>41311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41312</v>
      </c>
      <c r="B18" s="28">
        <f t="shared" si="1"/>
        <v>41312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41313</v>
      </c>
      <c r="B19" s="28">
        <f t="shared" si="1"/>
        <v>41313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41314</v>
      </c>
      <c r="B20" s="28">
        <f t="shared" si="1"/>
        <v>41314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41315</v>
      </c>
      <c r="B21" s="28">
        <f t="shared" si="1"/>
        <v>41315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41316</v>
      </c>
      <c r="B22" s="28">
        <f t="shared" si="1"/>
        <v>41316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41317</v>
      </c>
      <c r="B23" s="28">
        <f t="shared" si="1"/>
        <v>41317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41318</v>
      </c>
      <c r="B24" s="28">
        <f t="shared" si="1"/>
        <v>41318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41319</v>
      </c>
      <c r="B25" s="28">
        <f t="shared" si="1"/>
        <v>41319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41320</v>
      </c>
      <c r="B26" s="28">
        <f t="shared" si="1"/>
        <v>41320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41321</v>
      </c>
      <c r="B27" s="28">
        <f t="shared" si="1"/>
        <v>41321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41322</v>
      </c>
      <c r="B28" s="28">
        <f t="shared" si="1"/>
        <v>41322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41323</v>
      </c>
      <c r="B29" s="28">
        <f t="shared" si="1"/>
        <v>41323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41324</v>
      </c>
      <c r="B30" s="28">
        <f t="shared" si="2"/>
        <v>41324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41325</v>
      </c>
      <c r="B31" s="28">
        <f t="shared" si="2"/>
        <v>41325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41326</v>
      </c>
      <c r="B32" s="28">
        <f t="shared" si="2"/>
        <v>41326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41327</v>
      </c>
      <c r="B33" s="28">
        <f t="shared" si="2"/>
        <v>41327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41328</v>
      </c>
      <c r="B34" s="28">
        <f t="shared" si="2"/>
        <v>41328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41329</v>
      </c>
      <c r="B35" s="28">
        <f t="shared" si="2"/>
        <v>41329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41330</v>
      </c>
      <c r="B36" s="28">
        <f t="shared" si="2"/>
        <v>41330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41331</v>
      </c>
      <c r="B37" s="28">
        <f t="shared" si="2"/>
        <v>41331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41332</v>
      </c>
      <c r="B38" s="28">
        <f t="shared" si="2"/>
        <v>41332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Parameter!E12</f>
        <v>100</v>
      </c>
    </row>
    <row r="39" spans="1:19" ht="12.75">
      <c r="A39" s="27">
        <f t="shared" si="2"/>
        <v>41333</v>
      </c>
      <c r="B39" s="28">
        <f t="shared" si="2"/>
        <v>41333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41334</v>
      </c>
      <c r="B40" s="28">
        <f t="shared" si="2"/>
        <v>41334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41335</v>
      </c>
      <c r="B41" s="28">
        <f t="shared" si="2"/>
        <v>41335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41336</v>
      </c>
      <c r="B42" s="28">
        <f t="shared" si="2"/>
        <v>41336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2">
      <selection activeCell="S39" sqref="S39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Parameter!B13</f>
        <v>41334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Parameter!D13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41334</v>
      </c>
      <c r="B12" s="28">
        <f>P4</f>
        <v>41334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41335</v>
      </c>
      <c r="B13" s="28">
        <f>B12+1</f>
        <v>41335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41336</v>
      </c>
      <c r="B14" s="28">
        <f t="shared" si="1"/>
        <v>41336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41337</v>
      </c>
      <c r="B15" s="28">
        <f t="shared" si="1"/>
        <v>41337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41338</v>
      </c>
      <c r="B16" s="28">
        <f t="shared" si="1"/>
        <v>41338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41339</v>
      </c>
      <c r="B17" s="28">
        <f t="shared" si="1"/>
        <v>41339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41340</v>
      </c>
      <c r="B18" s="28">
        <f t="shared" si="1"/>
        <v>41340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41341</v>
      </c>
      <c r="B19" s="28">
        <f t="shared" si="1"/>
        <v>41341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41342</v>
      </c>
      <c r="B20" s="28">
        <f t="shared" si="1"/>
        <v>41342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41343</v>
      </c>
      <c r="B21" s="28">
        <f t="shared" si="1"/>
        <v>41343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41344</v>
      </c>
      <c r="B22" s="28">
        <f t="shared" si="1"/>
        <v>41344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41345</v>
      </c>
      <c r="B23" s="28">
        <f t="shared" si="1"/>
        <v>41345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41346</v>
      </c>
      <c r="B24" s="28">
        <f t="shared" si="1"/>
        <v>41346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41347</v>
      </c>
      <c r="B25" s="28">
        <f t="shared" si="1"/>
        <v>41347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41348</v>
      </c>
      <c r="B26" s="28">
        <f t="shared" si="1"/>
        <v>41348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41349</v>
      </c>
      <c r="B27" s="28">
        <f t="shared" si="1"/>
        <v>41349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41350</v>
      </c>
      <c r="B28" s="28">
        <f t="shared" si="1"/>
        <v>41350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41351</v>
      </c>
      <c r="B29" s="28">
        <f t="shared" si="1"/>
        <v>41351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41352</v>
      </c>
      <c r="B30" s="28">
        <f t="shared" si="2"/>
        <v>41352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41353</v>
      </c>
      <c r="B31" s="28">
        <f t="shared" si="2"/>
        <v>41353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41354</v>
      </c>
      <c r="B32" s="28">
        <f t="shared" si="2"/>
        <v>41354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41355</v>
      </c>
      <c r="B33" s="28">
        <f t="shared" si="2"/>
        <v>41355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41356</v>
      </c>
      <c r="B34" s="28">
        <f t="shared" si="2"/>
        <v>41356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41357</v>
      </c>
      <c r="B35" s="28">
        <f t="shared" si="2"/>
        <v>41357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41358</v>
      </c>
      <c r="B36" s="28">
        <f t="shared" si="2"/>
        <v>41358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41359</v>
      </c>
      <c r="B37" s="28">
        <f t="shared" si="2"/>
        <v>41359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41360</v>
      </c>
      <c r="B38" s="28">
        <f t="shared" si="2"/>
        <v>41360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Parameter!E13</f>
        <v>100</v>
      </c>
    </row>
    <row r="39" spans="1:19" ht="12.75">
      <c r="A39" s="27">
        <f t="shared" si="2"/>
        <v>41361</v>
      </c>
      <c r="B39" s="28">
        <f t="shared" si="2"/>
        <v>41361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41362</v>
      </c>
      <c r="B40" s="28">
        <f t="shared" si="2"/>
        <v>41362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41363</v>
      </c>
      <c r="B41" s="28">
        <f t="shared" si="2"/>
        <v>41363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41364</v>
      </c>
      <c r="B42" s="28">
        <f t="shared" si="2"/>
        <v>41364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8">
      <selection activeCell="S39" sqref="S39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Parameter!B14</f>
        <v>41365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Parameter!D14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41365</v>
      </c>
      <c r="B12" s="28">
        <f>P4</f>
        <v>41365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41366</v>
      </c>
      <c r="B13" s="28">
        <f>B12+1</f>
        <v>41366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41367</v>
      </c>
      <c r="B14" s="28">
        <f t="shared" si="1"/>
        <v>41367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41368</v>
      </c>
      <c r="B15" s="28">
        <f t="shared" si="1"/>
        <v>41368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41369</v>
      </c>
      <c r="B16" s="28">
        <f t="shared" si="1"/>
        <v>41369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41370</v>
      </c>
      <c r="B17" s="28">
        <f t="shared" si="1"/>
        <v>41370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41371</v>
      </c>
      <c r="B18" s="28">
        <f t="shared" si="1"/>
        <v>41371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41372</v>
      </c>
      <c r="B19" s="28">
        <f t="shared" si="1"/>
        <v>41372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41373</v>
      </c>
      <c r="B20" s="28">
        <f t="shared" si="1"/>
        <v>41373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41374</v>
      </c>
      <c r="B21" s="28">
        <f t="shared" si="1"/>
        <v>41374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41375</v>
      </c>
      <c r="B22" s="28">
        <f t="shared" si="1"/>
        <v>41375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41376</v>
      </c>
      <c r="B23" s="28">
        <f t="shared" si="1"/>
        <v>41376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41377</v>
      </c>
      <c r="B24" s="28">
        <f t="shared" si="1"/>
        <v>41377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41378</v>
      </c>
      <c r="B25" s="28">
        <f t="shared" si="1"/>
        <v>41378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41379</v>
      </c>
      <c r="B26" s="28">
        <f t="shared" si="1"/>
        <v>41379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41380</v>
      </c>
      <c r="B27" s="28">
        <f t="shared" si="1"/>
        <v>41380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41381</v>
      </c>
      <c r="B28" s="28">
        <f t="shared" si="1"/>
        <v>41381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41382</v>
      </c>
      <c r="B29" s="28">
        <f t="shared" si="1"/>
        <v>41382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41383</v>
      </c>
      <c r="B30" s="28">
        <f t="shared" si="2"/>
        <v>41383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41384</v>
      </c>
      <c r="B31" s="28">
        <f t="shared" si="2"/>
        <v>41384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41385</v>
      </c>
      <c r="B32" s="28">
        <f t="shared" si="2"/>
        <v>41385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41386</v>
      </c>
      <c r="B33" s="28">
        <f t="shared" si="2"/>
        <v>41386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41387</v>
      </c>
      <c r="B34" s="28">
        <f t="shared" si="2"/>
        <v>41387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41388</v>
      </c>
      <c r="B35" s="28">
        <f t="shared" si="2"/>
        <v>41388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41389</v>
      </c>
      <c r="B36" s="28">
        <f t="shared" si="2"/>
        <v>41389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41390</v>
      </c>
      <c r="B37" s="28">
        <f t="shared" si="2"/>
        <v>41390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41391</v>
      </c>
      <c r="B38" s="28">
        <f t="shared" si="2"/>
        <v>41391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Parameter!E14</f>
        <v>100</v>
      </c>
    </row>
    <row r="39" spans="1:19" ht="12.75">
      <c r="A39" s="27">
        <f t="shared" si="2"/>
        <v>41392</v>
      </c>
      <c r="B39" s="28">
        <f t="shared" si="2"/>
        <v>41392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41393</v>
      </c>
      <c r="B40" s="28">
        <f t="shared" si="2"/>
        <v>41393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41394</v>
      </c>
      <c r="B41" s="28">
        <f t="shared" si="2"/>
        <v>41394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41395</v>
      </c>
      <c r="B42" s="28">
        <f t="shared" si="2"/>
        <v>41395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1">
      <selection activeCell="C30" sqref="C30:D42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Parameter!B15</f>
        <v>41395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Parameter!D15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41395</v>
      </c>
      <c r="B12" s="28">
        <f>P4</f>
        <v>41395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41396</v>
      </c>
      <c r="B13" s="28">
        <f>B12+1</f>
        <v>41396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41397</v>
      </c>
      <c r="B14" s="28">
        <f t="shared" si="1"/>
        <v>41397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41398</v>
      </c>
      <c r="B15" s="28">
        <f t="shared" si="1"/>
        <v>41398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41399</v>
      </c>
      <c r="B16" s="28">
        <f t="shared" si="1"/>
        <v>41399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41400</v>
      </c>
      <c r="B17" s="28">
        <f t="shared" si="1"/>
        <v>41400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41401</v>
      </c>
      <c r="B18" s="28">
        <f t="shared" si="1"/>
        <v>41401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41402</v>
      </c>
      <c r="B19" s="28">
        <f t="shared" si="1"/>
        <v>41402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41403</v>
      </c>
      <c r="B20" s="28">
        <f t="shared" si="1"/>
        <v>41403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41404</v>
      </c>
      <c r="B21" s="28">
        <f t="shared" si="1"/>
        <v>41404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41405</v>
      </c>
      <c r="B22" s="28">
        <f t="shared" si="1"/>
        <v>41405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41406</v>
      </c>
      <c r="B23" s="28">
        <f t="shared" si="1"/>
        <v>41406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41407</v>
      </c>
      <c r="B24" s="28">
        <f t="shared" si="1"/>
        <v>41407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41408</v>
      </c>
      <c r="B25" s="28">
        <f t="shared" si="1"/>
        <v>41408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41409</v>
      </c>
      <c r="B26" s="28">
        <f t="shared" si="1"/>
        <v>41409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41410</v>
      </c>
      <c r="B27" s="28">
        <f t="shared" si="1"/>
        <v>41410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41411</v>
      </c>
      <c r="B28" s="28">
        <f t="shared" si="1"/>
        <v>41411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41412</v>
      </c>
      <c r="B29" s="28">
        <f t="shared" si="1"/>
        <v>41412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41413</v>
      </c>
      <c r="B30" s="28">
        <f t="shared" si="2"/>
        <v>41413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41414</v>
      </c>
      <c r="B31" s="28">
        <f t="shared" si="2"/>
        <v>41414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41415</v>
      </c>
      <c r="B32" s="28">
        <f t="shared" si="2"/>
        <v>41415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41416</v>
      </c>
      <c r="B33" s="28">
        <f t="shared" si="2"/>
        <v>41416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41417</v>
      </c>
      <c r="B34" s="28">
        <f t="shared" si="2"/>
        <v>41417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41418</v>
      </c>
      <c r="B35" s="28">
        <f t="shared" si="2"/>
        <v>41418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41419</v>
      </c>
      <c r="B36" s="28">
        <f t="shared" si="2"/>
        <v>41419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41420</v>
      </c>
      <c r="B37" s="28">
        <f t="shared" si="2"/>
        <v>41420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41421</v>
      </c>
      <c r="B38" s="28">
        <f t="shared" si="2"/>
        <v>41421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Parameter!E15</f>
        <v>100</v>
      </c>
    </row>
    <row r="39" spans="1:19" ht="12.75">
      <c r="A39" s="27">
        <f t="shared" si="2"/>
        <v>41422</v>
      </c>
      <c r="B39" s="28">
        <f t="shared" si="2"/>
        <v>41422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41423</v>
      </c>
      <c r="B40" s="28">
        <f t="shared" si="2"/>
        <v>41423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41424</v>
      </c>
      <c r="B41" s="28">
        <f t="shared" si="2"/>
        <v>41424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41425</v>
      </c>
      <c r="B42" s="28">
        <f t="shared" si="2"/>
        <v>41425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2">
      <selection activeCell="G25" sqref="G25"/>
    </sheetView>
  </sheetViews>
  <sheetFormatPr defaultColWidth="11.421875" defaultRowHeight="12.75"/>
  <cols>
    <col min="1" max="1" width="3.57421875" style="22" customWidth="1"/>
    <col min="2" max="2" width="3.57421875" style="23" customWidth="1"/>
    <col min="3" max="7" width="6.7109375" style="24" customWidth="1"/>
    <col min="8" max="8" width="0.5625" style="24" customWidth="1"/>
    <col min="9" max="13" width="7.00390625" style="24" customWidth="1"/>
    <col min="14" max="14" width="0.5625" style="6" customWidth="1"/>
    <col min="15" max="15" width="23.8515625" style="6" customWidth="1"/>
    <col min="16" max="16" width="17.8515625" style="6" customWidth="1"/>
    <col min="17" max="17" width="9.57421875" style="6" customWidth="1"/>
    <col min="18" max="18" width="3.00390625" style="6" customWidth="1"/>
    <col min="19" max="19" width="7.8515625" style="6" customWidth="1"/>
    <col min="20" max="16384" width="11.421875" style="6" customWidth="1"/>
  </cols>
  <sheetData>
    <row r="1" spans="1:19" ht="18.75">
      <c r="A1" s="1" t="str">
        <f>Parameter!C5</f>
        <v>Firmenname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5"/>
    </row>
    <row r="2" spans="1:19" ht="15.75">
      <c r="A2" s="7" t="s">
        <v>73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1"/>
    </row>
    <row r="4" spans="1:19" s="16" customFormat="1" ht="18.75">
      <c r="A4" s="118" t="s">
        <v>41</v>
      </c>
      <c r="B4" s="119"/>
      <c r="C4" s="119"/>
      <c r="D4" s="120"/>
      <c r="E4" s="12" t="str">
        <f>Parameter!C7</f>
        <v>Mustermann, Max</v>
      </c>
      <c r="F4" s="13"/>
      <c r="G4" s="14"/>
      <c r="H4" s="14"/>
      <c r="I4" s="14"/>
      <c r="J4" s="14"/>
      <c r="K4" s="14"/>
      <c r="L4" s="14"/>
      <c r="M4" s="15"/>
      <c r="O4" s="117" t="s">
        <v>42</v>
      </c>
      <c r="P4" s="172">
        <f>Parameter!B16</f>
        <v>41426</v>
      </c>
      <c r="Q4" s="173"/>
      <c r="R4" s="173"/>
      <c r="S4" s="174"/>
    </row>
    <row r="5" spans="1:19" s="16" customFormat="1" ht="4.5" customHeight="1">
      <c r="A5" s="17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S5" s="19"/>
    </row>
    <row r="6" spans="1:19" s="16" customFormat="1" ht="18.75">
      <c r="A6" s="20" t="s">
        <v>27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O6" s="21" t="s">
        <v>28</v>
      </c>
      <c r="S6" s="19"/>
    </row>
    <row r="7" ht="3" customHeight="1"/>
    <row r="8" spans="1:19" ht="12.75">
      <c r="A8" s="175" t="s">
        <v>0</v>
      </c>
      <c r="B8" s="176"/>
      <c r="C8" s="100" t="s">
        <v>5</v>
      </c>
      <c r="D8" s="100" t="s">
        <v>6</v>
      </c>
      <c r="E8" s="100" t="s">
        <v>5</v>
      </c>
      <c r="F8" s="100" t="s">
        <v>6</v>
      </c>
      <c r="G8" s="100" t="s">
        <v>1</v>
      </c>
      <c r="H8" s="138"/>
      <c r="I8" s="100" t="s">
        <v>2</v>
      </c>
      <c r="J8" s="100" t="s">
        <v>2</v>
      </c>
      <c r="K8" s="100" t="s">
        <v>3</v>
      </c>
      <c r="L8" s="100" t="s">
        <v>4</v>
      </c>
      <c r="M8" s="100" t="s">
        <v>4</v>
      </c>
      <c r="O8" s="89" t="s">
        <v>8</v>
      </c>
      <c r="P8" s="110" t="s">
        <v>9</v>
      </c>
      <c r="Q8" s="111">
        <f>Parameter!D16</f>
        <v>1500</v>
      </c>
      <c r="R8" s="91"/>
      <c r="S8" s="112"/>
    </row>
    <row r="9" spans="1:19" ht="12.75">
      <c r="A9" s="101"/>
      <c r="B9" s="102"/>
      <c r="C9" s="103"/>
      <c r="D9" s="104"/>
      <c r="E9" s="103"/>
      <c r="F9" s="104"/>
      <c r="G9" s="105"/>
      <c r="H9" s="138"/>
      <c r="I9" s="105">
        <v>1</v>
      </c>
      <c r="J9" s="105">
        <v>2</v>
      </c>
      <c r="K9" s="105"/>
      <c r="L9" s="105">
        <v>1</v>
      </c>
      <c r="M9" s="105">
        <v>2</v>
      </c>
      <c r="O9" s="93"/>
      <c r="P9" s="113" t="s">
        <v>26</v>
      </c>
      <c r="Q9" s="114">
        <f>Parameter!C8</f>
        <v>16000</v>
      </c>
      <c r="R9" s="94"/>
      <c r="S9" s="96"/>
    </row>
    <row r="10" spans="1:19" ht="12.75">
      <c r="A10" s="106"/>
      <c r="B10" s="107"/>
      <c r="C10" s="177" t="s">
        <v>24</v>
      </c>
      <c r="D10" s="178"/>
      <c r="E10" s="177" t="s">
        <v>25</v>
      </c>
      <c r="F10" s="178"/>
      <c r="G10" s="108"/>
      <c r="H10" s="138"/>
      <c r="I10" s="109">
        <f>P14</f>
        <v>0.25</v>
      </c>
      <c r="J10" s="109">
        <f>P19</f>
        <v>0.4</v>
      </c>
      <c r="K10" s="109">
        <f>P24</f>
        <v>0.5</v>
      </c>
      <c r="L10" s="109">
        <f>P29</f>
        <v>1.25</v>
      </c>
      <c r="M10" s="109">
        <f>P34</f>
        <v>1.5</v>
      </c>
      <c r="O10" s="115"/>
      <c r="P10" s="116" t="s">
        <v>12</v>
      </c>
      <c r="Q10" s="98"/>
      <c r="R10" s="98"/>
      <c r="S10" s="99">
        <f>Q8/(Q9/100)</f>
        <v>9.375</v>
      </c>
    </row>
    <row r="11" spans="3:19" ht="3" customHeight="1">
      <c r="C11" s="25"/>
      <c r="D11" s="25"/>
      <c r="E11" s="25"/>
      <c r="F11" s="25"/>
      <c r="S11" s="26"/>
    </row>
    <row r="12" spans="1:19" ht="12.75">
      <c r="A12" s="27">
        <f>B12</f>
        <v>41426</v>
      </c>
      <c r="B12" s="28">
        <f>P4</f>
        <v>41426</v>
      </c>
      <c r="C12" s="140"/>
      <c r="D12" s="140"/>
      <c r="E12" s="140"/>
      <c r="F12" s="140"/>
      <c r="G12" s="29">
        <f>D12-C12+F12-E12</f>
        <v>0</v>
      </c>
      <c r="H12" s="30"/>
      <c r="I12" s="140"/>
      <c r="J12" s="140"/>
      <c r="K12" s="140"/>
      <c r="L12" s="140"/>
      <c r="M12" s="140"/>
      <c r="O12" s="31" t="s">
        <v>38</v>
      </c>
      <c r="P12" s="32" t="s">
        <v>10</v>
      </c>
      <c r="Q12" s="33">
        <f>I44</f>
        <v>0</v>
      </c>
      <c r="R12" s="4"/>
      <c r="S12" s="34"/>
    </row>
    <row r="13" spans="1:19" ht="12.75">
      <c r="A13" s="27">
        <f>A12+1</f>
        <v>41427</v>
      </c>
      <c r="B13" s="28">
        <f>B12+1</f>
        <v>41427</v>
      </c>
      <c r="C13" s="140"/>
      <c r="D13" s="140"/>
      <c r="E13" s="140"/>
      <c r="F13" s="140"/>
      <c r="G13" s="29">
        <f aca="true" t="shared" si="0" ref="G13:G42">D13-C13+F13-E13</f>
        <v>0</v>
      </c>
      <c r="H13" s="30"/>
      <c r="I13" s="140"/>
      <c r="J13" s="140"/>
      <c r="K13" s="140"/>
      <c r="L13" s="140"/>
      <c r="M13" s="140"/>
      <c r="O13" s="35" t="s">
        <v>11</v>
      </c>
      <c r="P13" s="36" t="s">
        <v>13</v>
      </c>
      <c r="Q13" s="37">
        <f>S10</f>
        <v>9.375</v>
      </c>
      <c r="R13" s="38"/>
      <c r="S13" s="39"/>
    </row>
    <row r="14" spans="1:19" ht="12.75">
      <c r="A14" s="27">
        <f aca="true" t="shared" si="1" ref="A14:B29">A13+1</f>
        <v>41428</v>
      </c>
      <c r="B14" s="28">
        <f t="shared" si="1"/>
        <v>41428</v>
      </c>
      <c r="C14" s="140"/>
      <c r="D14" s="140"/>
      <c r="E14" s="140"/>
      <c r="F14" s="140"/>
      <c r="G14" s="29">
        <f t="shared" si="0"/>
        <v>0</v>
      </c>
      <c r="H14" s="30"/>
      <c r="I14" s="140"/>
      <c r="J14" s="140"/>
      <c r="K14" s="140"/>
      <c r="L14" s="140"/>
      <c r="M14" s="140"/>
      <c r="O14" s="40"/>
      <c r="P14" s="124">
        <f>Parameter!E26</f>
        <v>0.25</v>
      </c>
      <c r="Q14" s="37">
        <f>Q13*P14</f>
        <v>2.34375</v>
      </c>
      <c r="R14" s="38"/>
      <c r="S14" s="39"/>
    </row>
    <row r="15" spans="1:19" ht="12.75">
      <c r="A15" s="27">
        <f t="shared" si="1"/>
        <v>41429</v>
      </c>
      <c r="B15" s="28">
        <f t="shared" si="1"/>
        <v>41429</v>
      </c>
      <c r="C15" s="140"/>
      <c r="D15" s="140"/>
      <c r="E15" s="140"/>
      <c r="F15" s="140"/>
      <c r="G15" s="29">
        <f t="shared" si="0"/>
        <v>0</v>
      </c>
      <c r="H15" s="30"/>
      <c r="I15" s="140"/>
      <c r="J15" s="140"/>
      <c r="K15" s="140"/>
      <c r="L15" s="140"/>
      <c r="M15" s="140"/>
      <c r="O15" s="41"/>
      <c r="P15" s="42" t="s">
        <v>19</v>
      </c>
      <c r="Q15" s="10"/>
      <c r="R15" s="10"/>
      <c r="S15" s="43">
        <f>Q14*(Q12/100)</f>
        <v>0</v>
      </c>
    </row>
    <row r="16" spans="1:19" ht="12.75">
      <c r="A16" s="27">
        <f t="shared" si="1"/>
        <v>41430</v>
      </c>
      <c r="B16" s="28">
        <f t="shared" si="1"/>
        <v>41430</v>
      </c>
      <c r="C16" s="140"/>
      <c r="D16" s="140"/>
      <c r="E16" s="140"/>
      <c r="F16" s="140"/>
      <c r="G16" s="29">
        <f t="shared" si="0"/>
        <v>0</v>
      </c>
      <c r="H16" s="30"/>
      <c r="I16" s="140"/>
      <c r="J16" s="140"/>
      <c r="K16" s="140"/>
      <c r="L16" s="140"/>
      <c r="M16" s="140"/>
      <c r="P16" s="44"/>
      <c r="S16" s="26"/>
    </row>
    <row r="17" spans="1:19" ht="12.75">
      <c r="A17" s="27">
        <f t="shared" si="1"/>
        <v>41431</v>
      </c>
      <c r="B17" s="28">
        <f t="shared" si="1"/>
        <v>41431</v>
      </c>
      <c r="C17" s="140"/>
      <c r="D17" s="140"/>
      <c r="E17" s="140"/>
      <c r="F17" s="140"/>
      <c r="G17" s="29">
        <f t="shared" si="0"/>
        <v>0</v>
      </c>
      <c r="H17" s="30"/>
      <c r="I17" s="140"/>
      <c r="J17" s="140"/>
      <c r="K17" s="140"/>
      <c r="L17" s="140"/>
      <c r="M17" s="140"/>
      <c r="O17" s="31" t="s">
        <v>38</v>
      </c>
      <c r="P17" s="125" t="s">
        <v>14</v>
      </c>
      <c r="Q17" s="33">
        <f>J44</f>
        <v>0</v>
      </c>
      <c r="R17" s="4"/>
      <c r="S17" s="34"/>
    </row>
    <row r="18" spans="1:19" ht="12.75">
      <c r="A18" s="27">
        <f t="shared" si="1"/>
        <v>41432</v>
      </c>
      <c r="B18" s="28">
        <f t="shared" si="1"/>
        <v>41432</v>
      </c>
      <c r="C18" s="140"/>
      <c r="D18" s="140"/>
      <c r="E18" s="140"/>
      <c r="F18" s="140"/>
      <c r="G18" s="29">
        <f t="shared" si="0"/>
        <v>0</v>
      </c>
      <c r="H18" s="30"/>
      <c r="I18" s="140"/>
      <c r="J18" s="140"/>
      <c r="K18" s="140"/>
      <c r="L18" s="140"/>
      <c r="M18" s="140"/>
      <c r="O18" s="35" t="s">
        <v>15</v>
      </c>
      <c r="P18" s="126" t="s">
        <v>13</v>
      </c>
      <c r="Q18" s="37">
        <f>S10</f>
        <v>9.375</v>
      </c>
      <c r="R18" s="38"/>
      <c r="S18" s="39"/>
    </row>
    <row r="19" spans="1:19" ht="12.75">
      <c r="A19" s="27">
        <f t="shared" si="1"/>
        <v>41433</v>
      </c>
      <c r="B19" s="28">
        <f t="shared" si="1"/>
        <v>41433</v>
      </c>
      <c r="C19" s="140"/>
      <c r="D19" s="140"/>
      <c r="E19" s="140"/>
      <c r="F19" s="140"/>
      <c r="G19" s="29">
        <f t="shared" si="0"/>
        <v>0</v>
      </c>
      <c r="H19" s="30"/>
      <c r="I19" s="140"/>
      <c r="J19" s="140"/>
      <c r="K19" s="140"/>
      <c r="L19" s="140"/>
      <c r="M19" s="140"/>
      <c r="O19" s="35" t="s">
        <v>16</v>
      </c>
      <c r="P19" s="124">
        <f>Parameter!E29</f>
        <v>0.4</v>
      </c>
      <c r="Q19" s="37">
        <f>Q18*P19</f>
        <v>3.75</v>
      </c>
      <c r="R19" s="38"/>
      <c r="S19" s="39"/>
    </row>
    <row r="20" spans="1:19" ht="12.75">
      <c r="A20" s="27">
        <f t="shared" si="1"/>
        <v>41434</v>
      </c>
      <c r="B20" s="28">
        <f t="shared" si="1"/>
        <v>41434</v>
      </c>
      <c r="C20" s="140"/>
      <c r="D20" s="140"/>
      <c r="E20" s="140"/>
      <c r="F20" s="140"/>
      <c r="G20" s="29">
        <f t="shared" si="0"/>
        <v>0</v>
      </c>
      <c r="H20" s="30"/>
      <c r="I20" s="140"/>
      <c r="J20" s="140"/>
      <c r="K20" s="140"/>
      <c r="L20" s="140"/>
      <c r="M20" s="140"/>
      <c r="O20" s="41"/>
      <c r="P20" s="127" t="s">
        <v>20</v>
      </c>
      <c r="Q20" s="10"/>
      <c r="R20" s="10"/>
      <c r="S20" s="43">
        <f>Q19*(Q17/100)</f>
        <v>0</v>
      </c>
    </row>
    <row r="21" spans="1:19" ht="12.75">
      <c r="A21" s="27">
        <f t="shared" si="1"/>
        <v>41435</v>
      </c>
      <c r="B21" s="28">
        <f t="shared" si="1"/>
        <v>41435</v>
      </c>
      <c r="C21" s="140"/>
      <c r="D21" s="140"/>
      <c r="E21" s="140"/>
      <c r="F21" s="140"/>
      <c r="G21" s="29">
        <f t="shared" si="0"/>
        <v>0</v>
      </c>
      <c r="H21" s="30"/>
      <c r="I21" s="140"/>
      <c r="J21" s="140"/>
      <c r="K21" s="140"/>
      <c r="L21" s="140"/>
      <c r="M21" s="140"/>
      <c r="P21" s="128"/>
      <c r="S21" s="26"/>
    </row>
    <row r="22" spans="1:19" ht="12.75">
      <c r="A22" s="27">
        <f t="shared" si="1"/>
        <v>41436</v>
      </c>
      <c r="B22" s="28">
        <f t="shared" si="1"/>
        <v>41436</v>
      </c>
      <c r="C22" s="140"/>
      <c r="D22" s="140"/>
      <c r="E22" s="140"/>
      <c r="F22" s="140"/>
      <c r="G22" s="29">
        <f t="shared" si="0"/>
        <v>0</v>
      </c>
      <c r="H22" s="30"/>
      <c r="I22" s="140"/>
      <c r="J22" s="140"/>
      <c r="K22" s="140"/>
      <c r="L22" s="140"/>
      <c r="M22" s="140"/>
      <c r="O22" s="31" t="s">
        <v>39</v>
      </c>
      <c r="P22" s="125" t="s">
        <v>18</v>
      </c>
      <c r="Q22" s="33">
        <f>K44</f>
        <v>0</v>
      </c>
      <c r="R22" s="4"/>
      <c r="S22" s="34"/>
    </row>
    <row r="23" spans="1:19" ht="12.75">
      <c r="A23" s="27">
        <f t="shared" si="1"/>
        <v>41437</v>
      </c>
      <c r="B23" s="28">
        <f t="shared" si="1"/>
        <v>41437</v>
      </c>
      <c r="C23" s="140"/>
      <c r="D23" s="140"/>
      <c r="E23" s="140"/>
      <c r="F23" s="140"/>
      <c r="G23" s="29">
        <f t="shared" si="0"/>
        <v>0</v>
      </c>
      <c r="H23" s="30"/>
      <c r="I23" s="140"/>
      <c r="J23" s="140"/>
      <c r="K23" s="140"/>
      <c r="L23" s="140"/>
      <c r="M23" s="140"/>
      <c r="O23" s="35" t="s">
        <v>43</v>
      </c>
      <c r="P23" s="126" t="s">
        <v>13</v>
      </c>
      <c r="Q23" s="37">
        <f>S10</f>
        <v>9.375</v>
      </c>
      <c r="R23" s="38"/>
      <c r="S23" s="39"/>
    </row>
    <row r="24" spans="1:19" ht="12.75">
      <c r="A24" s="27">
        <f t="shared" si="1"/>
        <v>41438</v>
      </c>
      <c r="B24" s="28">
        <f t="shared" si="1"/>
        <v>41438</v>
      </c>
      <c r="C24" s="140"/>
      <c r="D24" s="140"/>
      <c r="E24" s="140"/>
      <c r="F24" s="140"/>
      <c r="G24" s="29">
        <f t="shared" si="0"/>
        <v>0</v>
      </c>
      <c r="H24" s="30"/>
      <c r="I24" s="140"/>
      <c r="J24" s="140"/>
      <c r="K24" s="140"/>
      <c r="L24" s="140"/>
      <c r="M24" s="140"/>
      <c r="O24" s="45"/>
      <c r="P24" s="124">
        <f>Parameter!E32</f>
        <v>0.5</v>
      </c>
      <c r="Q24" s="37">
        <f>Q23*P24</f>
        <v>4.6875</v>
      </c>
      <c r="R24" s="38"/>
      <c r="S24" s="39"/>
    </row>
    <row r="25" spans="1:19" ht="12.75">
      <c r="A25" s="27">
        <f t="shared" si="1"/>
        <v>41439</v>
      </c>
      <c r="B25" s="28">
        <f t="shared" si="1"/>
        <v>41439</v>
      </c>
      <c r="C25" s="140"/>
      <c r="D25" s="140"/>
      <c r="E25" s="140"/>
      <c r="F25" s="140"/>
      <c r="G25" s="29">
        <f t="shared" si="0"/>
        <v>0</v>
      </c>
      <c r="H25" s="30"/>
      <c r="I25" s="140"/>
      <c r="J25" s="140"/>
      <c r="K25" s="140"/>
      <c r="L25" s="140"/>
      <c r="M25" s="140"/>
      <c r="O25" s="41"/>
      <c r="P25" s="127" t="s">
        <v>21</v>
      </c>
      <c r="Q25" s="10"/>
      <c r="R25" s="10"/>
      <c r="S25" s="43">
        <f>Q24*(Q22/100)</f>
        <v>0</v>
      </c>
    </row>
    <row r="26" spans="1:19" ht="12.75">
      <c r="A26" s="27">
        <f t="shared" si="1"/>
        <v>41440</v>
      </c>
      <c r="B26" s="28">
        <f t="shared" si="1"/>
        <v>41440</v>
      </c>
      <c r="C26" s="140"/>
      <c r="D26" s="140"/>
      <c r="E26" s="140"/>
      <c r="F26" s="140"/>
      <c r="G26" s="29">
        <f t="shared" si="0"/>
        <v>0</v>
      </c>
      <c r="H26" s="30"/>
      <c r="I26" s="140"/>
      <c r="J26" s="140"/>
      <c r="K26" s="140"/>
      <c r="L26" s="140"/>
      <c r="M26" s="140"/>
      <c r="P26" s="128"/>
      <c r="S26" s="26"/>
    </row>
    <row r="27" spans="1:19" ht="12.75">
      <c r="A27" s="27">
        <f t="shared" si="1"/>
        <v>41441</v>
      </c>
      <c r="B27" s="28">
        <f t="shared" si="1"/>
        <v>41441</v>
      </c>
      <c r="C27" s="140"/>
      <c r="D27" s="140"/>
      <c r="E27" s="140"/>
      <c r="F27" s="140"/>
      <c r="G27" s="29">
        <f t="shared" si="0"/>
        <v>0</v>
      </c>
      <c r="H27" s="30"/>
      <c r="I27" s="140"/>
      <c r="J27" s="140"/>
      <c r="K27" s="140"/>
      <c r="L27" s="140"/>
      <c r="M27" s="140"/>
      <c r="O27" s="31" t="s">
        <v>40</v>
      </c>
      <c r="P27" s="125" t="s">
        <v>29</v>
      </c>
      <c r="Q27" s="33">
        <f>L44</f>
        <v>0</v>
      </c>
      <c r="R27" s="4"/>
      <c r="S27" s="34"/>
    </row>
    <row r="28" spans="1:19" ht="12.75">
      <c r="A28" s="27">
        <f t="shared" si="1"/>
        <v>41442</v>
      </c>
      <c r="B28" s="28">
        <f t="shared" si="1"/>
        <v>41442</v>
      </c>
      <c r="C28" s="140"/>
      <c r="D28" s="140"/>
      <c r="E28" s="140"/>
      <c r="F28" s="140"/>
      <c r="G28" s="29">
        <f t="shared" si="0"/>
        <v>0</v>
      </c>
      <c r="H28" s="30"/>
      <c r="I28" s="140"/>
      <c r="J28" s="140"/>
      <c r="K28" s="140"/>
      <c r="L28" s="140"/>
      <c r="M28" s="140"/>
      <c r="O28" s="35" t="s">
        <v>35</v>
      </c>
      <c r="P28" s="126" t="s">
        <v>13</v>
      </c>
      <c r="Q28" s="37">
        <f>S10</f>
        <v>9.375</v>
      </c>
      <c r="R28" s="38"/>
      <c r="S28" s="39"/>
    </row>
    <row r="29" spans="1:19" ht="12.75">
      <c r="A29" s="27">
        <f t="shared" si="1"/>
        <v>41443</v>
      </c>
      <c r="B29" s="28">
        <f t="shared" si="1"/>
        <v>41443</v>
      </c>
      <c r="C29" s="140"/>
      <c r="D29" s="140"/>
      <c r="E29" s="140"/>
      <c r="F29" s="140"/>
      <c r="G29" s="29">
        <f t="shared" si="0"/>
        <v>0</v>
      </c>
      <c r="H29" s="30"/>
      <c r="I29" s="140"/>
      <c r="J29" s="140"/>
      <c r="K29" s="140"/>
      <c r="L29" s="140"/>
      <c r="M29" s="140"/>
      <c r="O29" s="35" t="s">
        <v>36</v>
      </c>
      <c r="P29" s="124">
        <f>Parameter!E35</f>
        <v>1.25</v>
      </c>
      <c r="Q29" s="37">
        <f>Q28*P29</f>
        <v>11.71875</v>
      </c>
      <c r="R29" s="38"/>
      <c r="S29" s="39"/>
    </row>
    <row r="30" spans="1:19" ht="12.75">
      <c r="A30" s="27">
        <f aca="true" t="shared" si="2" ref="A30:B42">A29+1</f>
        <v>41444</v>
      </c>
      <c r="B30" s="28">
        <f t="shared" si="2"/>
        <v>41444</v>
      </c>
      <c r="C30" s="140"/>
      <c r="D30" s="140"/>
      <c r="E30" s="140"/>
      <c r="F30" s="140"/>
      <c r="G30" s="29">
        <f t="shared" si="0"/>
        <v>0</v>
      </c>
      <c r="H30" s="30"/>
      <c r="I30" s="140"/>
      <c r="J30" s="140"/>
      <c r="K30" s="140"/>
      <c r="L30" s="140"/>
      <c r="M30" s="140"/>
      <c r="O30" s="41"/>
      <c r="P30" s="127" t="s">
        <v>30</v>
      </c>
      <c r="Q30" s="10"/>
      <c r="R30" s="10"/>
      <c r="S30" s="43">
        <f>Q29*(Q27/100)</f>
        <v>0</v>
      </c>
    </row>
    <row r="31" spans="1:19" ht="12.75">
      <c r="A31" s="27">
        <f t="shared" si="2"/>
        <v>41445</v>
      </c>
      <c r="B31" s="28">
        <f t="shared" si="2"/>
        <v>41445</v>
      </c>
      <c r="C31" s="140"/>
      <c r="D31" s="140"/>
      <c r="E31" s="140"/>
      <c r="F31" s="140"/>
      <c r="G31" s="29">
        <f t="shared" si="0"/>
        <v>0</v>
      </c>
      <c r="H31" s="30"/>
      <c r="I31" s="140"/>
      <c r="J31" s="140"/>
      <c r="K31" s="140"/>
      <c r="L31" s="140"/>
      <c r="M31" s="140"/>
      <c r="P31" s="128"/>
      <c r="S31" s="26"/>
    </row>
    <row r="32" spans="1:19" ht="12.75">
      <c r="A32" s="27">
        <f t="shared" si="2"/>
        <v>41446</v>
      </c>
      <c r="B32" s="28">
        <f t="shared" si="2"/>
        <v>41446</v>
      </c>
      <c r="C32" s="140"/>
      <c r="D32" s="140"/>
      <c r="E32" s="140"/>
      <c r="F32" s="140"/>
      <c r="G32" s="29">
        <f t="shared" si="0"/>
        <v>0</v>
      </c>
      <c r="H32" s="30"/>
      <c r="I32" s="140"/>
      <c r="J32" s="140"/>
      <c r="K32" s="140"/>
      <c r="L32" s="140"/>
      <c r="M32" s="140"/>
      <c r="O32" s="31" t="s">
        <v>40</v>
      </c>
      <c r="P32" s="125" t="s">
        <v>31</v>
      </c>
      <c r="Q32" s="33">
        <f>M44</f>
        <v>0</v>
      </c>
      <c r="R32" s="4"/>
      <c r="S32" s="34"/>
    </row>
    <row r="33" spans="1:19" ht="12.75">
      <c r="A33" s="27">
        <f t="shared" si="2"/>
        <v>41447</v>
      </c>
      <c r="B33" s="28">
        <f t="shared" si="2"/>
        <v>41447</v>
      </c>
      <c r="C33" s="140"/>
      <c r="D33" s="140"/>
      <c r="E33" s="140"/>
      <c r="F33" s="140"/>
      <c r="G33" s="29">
        <f t="shared" si="0"/>
        <v>0</v>
      </c>
      <c r="H33" s="30"/>
      <c r="I33" s="140"/>
      <c r="J33" s="140"/>
      <c r="K33" s="140"/>
      <c r="L33" s="140"/>
      <c r="M33" s="140"/>
      <c r="O33" s="35" t="s">
        <v>33</v>
      </c>
      <c r="P33" s="126" t="s">
        <v>13</v>
      </c>
      <c r="Q33" s="37">
        <f>S10</f>
        <v>9.375</v>
      </c>
      <c r="R33" s="38"/>
      <c r="S33" s="39"/>
    </row>
    <row r="34" spans="1:19" ht="12.75">
      <c r="A34" s="27">
        <f t="shared" si="2"/>
        <v>41448</v>
      </c>
      <c r="B34" s="28">
        <f t="shared" si="2"/>
        <v>41448</v>
      </c>
      <c r="C34" s="140"/>
      <c r="D34" s="140"/>
      <c r="E34" s="140"/>
      <c r="F34" s="140"/>
      <c r="G34" s="29">
        <f t="shared" si="0"/>
        <v>0</v>
      </c>
      <c r="H34" s="30"/>
      <c r="I34" s="140"/>
      <c r="J34" s="140"/>
      <c r="K34" s="140"/>
      <c r="L34" s="140"/>
      <c r="M34" s="140"/>
      <c r="O34" s="35" t="s">
        <v>34</v>
      </c>
      <c r="P34" s="124">
        <f>Parameter!E38</f>
        <v>1.5</v>
      </c>
      <c r="Q34" s="37">
        <f>Q33*P34</f>
        <v>14.0625</v>
      </c>
      <c r="R34" s="38"/>
      <c r="S34" s="39"/>
    </row>
    <row r="35" spans="1:19" ht="12.75">
      <c r="A35" s="27">
        <f t="shared" si="2"/>
        <v>41449</v>
      </c>
      <c r="B35" s="28">
        <f t="shared" si="2"/>
        <v>41449</v>
      </c>
      <c r="C35" s="140"/>
      <c r="D35" s="140"/>
      <c r="E35" s="140"/>
      <c r="F35" s="140"/>
      <c r="G35" s="29">
        <f t="shared" si="0"/>
        <v>0</v>
      </c>
      <c r="H35" s="30"/>
      <c r="I35" s="140"/>
      <c r="J35" s="140"/>
      <c r="K35" s="140"/>
      <c r="L35" s="140"/>
      <c r="M35" s="140"/>
      <c r="O35" s="41"/>
      <c r="P35" s="127" t="s">
        <v>32</v>
      </c>
      <c r="Q35" s="10"/>
      <c r="R35" s="10"/>
      <c r="S35" s="43">
        <f>Q34*(Q32/100)</f>
        <v>0</v>
      </c>
    </row>
    <row r="36" spans="1:13" ht="12.75">
      <c r="A36" s="27">
        <f t="shared" si="2"/>
        <v>41450</v>
      </c>
      <c r="B36" s="28">
        <f t="shared" si="2"/>
        <v>41450</v>
      </c>
      <c r="C36" s="140"/>
      <c r="D36" s="140"/>
      <c r="E36" s="140"/>
      <c r="F36" s="140"/>
      <c r="G36" s="29">
        <f t="shared" si="0"/>
        <v>0</v>
      </c>
      <c r="H36" s="30"/>
      <c r="I36" s="140"/>
      <c r="J36" s="140"/>
      <c r="K36" s="140"/>
      <c r="L36" s="140"/>
      <c r="M36" s="140"/>
    </row>
    <row r="37" spans="1:19" ht="12.75">
      <c r="A37" s="27">
        <f t="shared" si="2"/>
        <v>41451</v>
      </c>
      <c r="B37" s="28">
        <f t="shared" si="2"/>
        <v>41451</v>
      </c>
      <c r="C37" s="140"/>
      <c r="D37" s="140"/>
      <c r="E37" s="140"/>
      <c r="F37" s="140"/>
      <c r="G37" s="29">
        <f t="shared" si="0"/>
        <v>0</v>
      </c>
      <c r="H37" s="30"/>
      <c r="I37" s="140"/>
      <c r="J37" s="140"/>
      <c r="K37" s="140"/>
      <c r="L37" s="140"/>
      <c r="M37" s="140"/>
      <c r="O37" s="89" t="s">
        <v>17</v>
      </c>
      <c r="P37" s="90"/>
      <c r="Q37" s="91"/>
      <c r="R37" s="91"/>
      <c r="S37" s="92">
        <f>S30+S25+S20+S15+S35</f>
        <v>0</v>
      </c>
    </row>
    <row r="38" spans="1:19" ht="12.75">
      <c r="A38" s="27">
        <f t="shared" si="2"/>
        <v>41452</v>
      </c>
      <c r="B38" s="28">
        <f t="shared" si="2"/>
        <v>41452</v>
      </c>
      <c r="C38" s="140"/>
      <c r="D38" s="140"/>
      <c r="E38" s="140"/>
      <c r="F38" s="140"/>
      <c r="G38" s="29">
        <f t="shared" si="0"/>
        <v>0</v>
      </c>
      <c r="H38" s="30"/>
      <c r="I38" s="140"/>
      <c r="J38" s="140"/>
      <c r="K38" s="140"/>
      <c r="L38" s="140"/>
      <c r="M38" s="140"/>
      <c r="O38" s="93" t="s">
        <v>22</v>
      </c>
      <c r="P38" s="94"/>
      <c r="Q38" s="94"/>
      <c r="R38" s="94"/>
      <c r="S38" s="95">
        <f>Parameter!E16</f>
        <v>100</v>
      </c>
    </row>
    <row r="39" spans="1:19" ht="12.75">
      <c r="A39" s="27">
        <f t="shared" si="2"/>
        <v>41453</v>
      </c>
      <c r="B39" s="28">
        <f t="shared" si="2"/>
        <v>41453</v>
      </c>
      <c r="C39" s="140"/>
      <c r="D39" s="140"/>
      <c r="E39" s="140"/>
      <c r="F39" s="140"/>
      <c r="G39" s="29">
        <f t="shared" si="0"/>
        <v>0</v>
      </c>
      <c r="H39" s="30"/>
      <c r="I39" s="140"/>
      <c r="J39" s="140"/>
      <c r="K39" s="140"/>
      <c r="L39" s="140"/>
      <c r="M39" s="140"/>
      <c r="O39" s="93"/>
      <c r="P39" s="94"/>
      <c r="Q39" s="94"/>
      <c r="R39" s="94"/>
      <c r="S39" s="96"/>
    </row>
    <row r="40" spans="1:19" ht="12.75">
      <c r="A40" s="27">
        <f t="shared" si="2"/>
        <v>41454</v>
      </c>
      <c r="B40" s="28">
        <f t="shared" si="2"/>
        <v>41454</v>
      </c>
      <c r="C40" s="140"/>
      <c r="D40" s="140"/>
      <c r="E40" s="140"/>
      <c r="F40" s="140"/>
      <c r="G40" s="29">
        <f t="shared" si="0"/>
        <v>0</v>
      </c>
      <c r="H40" s="30"/>
      <c r="I40" s="140"/>
      <c r="J40" s="140"/>
      <c r="K40" s="140"/>
      <c r="L40" s="140"/>
      <c r="M40" s="140"/>
      <c r="O40" s="97" t="s">
        <v>23</v>
      </c>
      <c r="P40" s="98"/>
      <c r="Q40" s="98"/>
      <c r="R40" s="98"/>
      <c r="S40" s="99">
        <f>S37-S38</f>
        <v>-100</v>
      </c>
    </row>
    <row r="41" spans="1:13" ht="12.75">
      <c r="A41" s="27">
        <f t="shared" si="2"/>
        <v>41455</v>
      </c>
      <c r="B41" s="28">
        <f t="shared" si="2"/>
        <v>41455</v>
      </c>
      <c r="C41" s="140"/>
      <c r="D41" s="140"/>
      <c r="E41" s="140"/>
      <c r="F41" s="140"/>
      <c r="G41" s="29">
        <f t="shared" si="0"/>
        <v>0</v>
      </c>
      <c r="H41" s="30"/>
      <c r="I41" s="140"/>
      <c r="J41" s="140"/>
      <c r="K41" s="140"/>
      <c r="L41" s="140"/>
      <c r="M41" s="140"/>
    </row>
    <row r="42" spans="1:19" ht="12.75">
      <c r="A42" s="27">
        <f t="shared" si="2"/>
        <v>41456</v>
      </c>
      <c r="B42" s="28">
        <f t="shared" si="2"/>
        <v>41456</v>
      </c>
      <c r="C42" s="140"/>
      <c r="D42" s="140"/>
      <c r="E42" s="140"/>
      <c r="F42" s="140"/>
      <c r="G42" s="29">
        <f t="shared" si="0"/>
        <v>0</v>
      </c>
      <c r="H42" s="30"/>
      <c r="I42" s="140"/>
      <c r="J42" s="140"/>
      <c r="K42" s="140"/>
      <c r="L42" s="140"/>
      <c r="M42" s="140"/>
      <c r="O42" s="121"/>
      <c r="P42" s="4"/>
      <c r="Q42" s="4"/>
      <c r="R42" s="4"/>
      <c r="S42" s="5"/>
    </row>
    <row r="43" spans="1:19" ht="3" customHeight="1">
      <c r="A43" s="46"/>
      <c r="B43" s="4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40"/>
      <c r="P43" s="38"/>
      <c r="Q43" s="38"/>
      <c r="R43" s="38"/>
      <c r="S43" s="122"/>
    </row>
    <row r="44" spans="1:19" ht="12.75">
      <c r="A44" s="84" t="s">
        <v>7</v>
      </c>
      <c r="B44" s="85"/>
      <c r="C44" s="86"/>
      <c r="D44" s="87"/>
      <c r="E44" s="87"/>
      <c r="F44" s="87"/>
      <c r="G44" s="88">
        <f>SUM(G12:G42)</f>
        <v>0</v>
      </c>
      <c r="H44" s="48"/>
      <c r="I44" s="88">
        <f>SUM(I12:I43)</f>
        <v>0</v>
      </c>
      <c r="J44" s="88">
        <f>SUM(J12:J43)</f>
        <v>0</v>
      </c>
      <c r="K44" s="88">
        <f>SUM(K12:K43)</f>
        <v>0</v>
      </c>
      <c r="L44" s="88">
        <f>SUM(L12:L43)</f>
        <v>0</v>
      </c>
      <c r="M44" s="88">
        <f>SUM(M12:M43)</f>
        <v>0</v>
      </c>
      <c r="O44" s="115"/>
      <c r="P44" s="98"/>
      <c r="Q44" s="98"/>
      <c r="R44" s="98"/>
      <c r="S44" s="123" t="s">
        <v>37</v>
      </c>
    </row>
  </sheetData>
  <sheetProtection sheet="1"/>
  <mergeCells count="4">
    <mergeCell ref="P4:S4"/>
    <mergeCell ref="A8:B8"/>
    <mergeCell ref="C10:D10"/>
    <mergeCell ref="E10:F10"/>
  </mergeCells>
  <printOptions/>
  <pageMargins left="0.49" right="0.46" top="0.41" bottom="0.42" header="0.22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König Albert Catering</dc:creator>
  <cp:keywords/>
  <dc:description/>
  <cp:lastModifiedBy>Sebastian Martin</cp:lastModifiedBy>
  <cp:lastPrinted>2013-09-03T13:10:02Z</cp:lastPrinted>
  <dcterms:created xsi:type="dcterms:W3CDTF">2007-10-29T14:51:27Z</dcterms:created>
  <dcterms:modified xsi:type="dcterms:W3CDTF">2017-04-07T07:01:47Z</dcterms:modified>
  <cp:category/>
  <cp:version/>
  <cp:contentType/>
  <cp:contentStatus/>
</cp:coreProperties>
</file>